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80" yWindow="270" windowWidth="14925" windowHeight="7905" firstSheet="2" activeTab="3"/>
  </bookViews>
  <sheets>
    <sheet name="Nomenclature" sheetId="13" r:id="rId1"/>
    <sheet name="Equations" sheetId="18" r:id="rId2"/>
    <sheet name="V&amp;V Velocity" sheetId="12" r:id="rId3"/>
    <sheet name="Verification Friction" sheetId="17" r:id="rId4"/>
  </sheets>
  <calcPr calcId="152511"/>
</workbook>
</file>

<file path=xl/calcChain.xml><?xml version="1.0" encoding="utf-8"?>
<calcChain xmlns="http://schemas.openxmlformats.org/spreadsheetml/2006/main">
  <c r="D27" i="17" l="1"/>
  <c r="C17" i="17" s="1"/>
  <c r="D22" i="17"/>
  <c r="E7" i="17" s="1"/>
  <c r="D23" i="17"/>
  <c r="D7" i="17" s="1"/>
  <c r="D24" i="17"/>
  <c r="E17" i="17" s="1"/>
  <c r="D25" i="17"/>
  <c r="E9" i="17" s="1"/>
  <c r="D26" i="17"/>
  <c r="D9" i="17" s="1"/>
  <c r="D21" i="17"/>
  <c r="E15" i="17" s="1"/>
  <c r="C9" i="17" l="1"/>
  <c r="D15" i="17"/>
  <c r="D17" i="17"/>
  <c r="C15" i="17"/>
  <c r="C7" i="17"/>
  <c r="K8" i="12"/>
  <c r="J8" i="12"/>
  <c r="I9" i="12" l="1"/>
  <c r="I10" i="12"/>
  <c r="I11" i="12"/>
  <c r="I12" i="12"/>
  <c r="I13" i="12"/>
  <c r="I14" i="12"/>
  <c r="I15" i="12"/>
  <c r="I16" i="12"/>
  <c r="I17" i="12"/>
  <c r="I8" i="12"/>
  <c r="I17" i="17"/>
  <c r="I15" i="17"/>
  <c r="I9" i="17"/>
  <c r="I7" i="17"/>
  <c r="J7" i="17"/>
  <c r="K17" i="17" l="1"/>
  <c r="J17" i="17"/>
  <c r="H17" i="17"/>
  <c r="G17" i="17"/>
  <c r="K15" i="17"/>
  <c r="J15" i="17"/>
  <c r="H15" i="17"/>
  <c r="G15" i="17"/>
  <c r="K9" i="17"/>
  <c r="J9" i="17"/>
  <c r="H9" i="17"/>
  <c r="G9" i="17"/>
  <c r="K7" i="17"/>
  <c r="L7" i="17" s="1"/>
  <c r="H7" i="17"/>
  <c r="G7" i="17"/>
  <c r="D5" i="17"/>
  <c r="H9" i="12"/>
  <c r="H10" i="12"/>
  <c r="H11" i="12"/>
  <c r="H12" i="12"/>
  <c r="H13" i="12"/>
  <c r="H14" i="12"/>
  <c r="H15" i="12"/>
  <c r="H16" i="12"/>
  <c r="H17" i="12"/>
  <c r="H8" i="12"/>
  <c r="G9" i="12"/>
  <c r="G10" i="12"/>
  <c r="G11" i="12"/>
  <c r="G12" i="12"/>
  <c r="G13" i="12"/>
  <c r="G14" i="12"/>
  <c r="G15" i="12"/>
  <c r="G16" i="12"/>
  <c r="G17" i="12"/>
  <c r="G8" i="12"/>
  <c r="J9" i="12"/>
  <c r="K9" i="12"/>
  <c r="J10" i="12"/>
  <c r="K10" i="12"/>
  <c r="J11" i="12"/>
  <c r="K11" i="12"/>
  <c r="J12" i="12"/>
  <c r="K12" i="12"/>
  <c r="J13" i="12"/>
  <c r="K13" i="12"/>
  <c r="J14" i="12"/>
  <c r="K14" i="12"/>
  <c r="J15" i="12"/>
  <c r="K15" i="12"/>
  <c r="J16" i="12"/>
  <c r="K16" i="12"/>
  <c r="J17" i="12"/>
  <c r="K17" i="12"/>
  <c r="C5" i="12"/>
  <c r="L17" i="17" l="1"/>
  <c r="M17" i="17" s="1"/>
  <c r="O17" i="17" s="1"/>
  <c r="L9" i="17"/>
  <c r="M9" i="17" s="1"/>
  <c r="O9" i="17" s="1"/>
  <c r="L15" i="17"/>
  <c r="M15" i="17" s="1"/>
  <c r="L17" i="12"/>
  <c r="M17" i="12" s="1"/>
  <c r="L13" i="12"/>
  <c r="M13" i="12" s="1"/>
  <c r="L9" i="12"/>
  <c r="M9" i="12" s="1"/>
  <c r="L16" i="12"/>
  <c r="M16" i="12" s="1"/>
  <c r="L12" i="12"/>
  <c r="M12" i="12" s="1"/>
  <c r="L15" i="12"/>
  <c r="M15" i="12" s="1"/>
  <c r="L11" i="12"/>
  <c r="M11" i="12" s="1"/>
  <c r="L8" i="12"/>
  <c r="M8" i="12" s="1"/>
  <c r="L14" i="12"/>
  <c r="M14" i="12" s="1"/>
  <c r="L10" i="12"/>
  <c r="M10" i="12" s="1"/>
  <c r="M7" i="17"/>
  <c r="O17" i="12" l="1"/>
  <c r="N17" i="12"/>
  <c r="N14" i="12"/>
  <c r="O14" i="12"/>
  <c r="O8" i="12"/>
  <c r="N8" i="12"/>
  <c r="O16" i="12"/>
  <c r="N16" i="12"/>
  <c r="N11" i="12"/>
  <c r="O11" i="12"/>
  <c r="O9" i="12"/>
  <c r="N9" i="12"/>
  <c r="O12" i="12"/>
  <c r="N12" i="12"/>
  <c r="O10" i="12"/>
  <c r="N10" i="12"/>
  <c r="N15" i="12"/>
  <c r="O15" i="12"/>
  <c r="O13" i="12"/>
  <c r="N13" i="12"/>
  <c r="O15" i="17"/>
  <c r="N15" i="17"/>
  <c r="N9" i="17"/>
  <c r="P9" i="17" s="1"/>
  <c r="N17" i="17"/>
  <c r="P17" i="17" s="1"/>
  <c r="N7" i="17"/>
  <c r="O7" i="17"/>
  <c r="Q17" i="17" l="1"/>
  <c r="Q9" i="17"/>
  <c r="P7" i="17"/>
  <c r="Q7" i="17"/>
  <c r="P15" i="17"/>
  <c r="Q15" i="17"/>
  <c r="P10" i="12"/>
  <c r="Q10" i="12"/>
  <c r="AD9" i="12" s="1"/>
  <c r="Q12" i="12"/>
  <c r="P12" i="12"/>
  <c r="Q14" i="12"/>
  <c r="P14" i="12"/>
  <c r="P9" i="12"/>
  <c r="AC8" i="12" s="1"/>
  <c r="Q9" i="12"/>
  <c r="P16" i="12"/>
  <c r="AC15" i="12" s="1"/>
  <c r="Q16" i="12"/>
  <c r="AD15" i="12" s="1"/>
  <c r="Q11" i="12"/>
  <c r="AD10" i="12" s="1"/>
  <c r="P11" i="12"/>
  <c r="AC10" i="12" s="1"/>
  <c r="P13" i="12"/>
  <c r="Q13" i="12"/>
  <c r="Q15" i="12"/>
  <c r="AD14" i="12" s="1"/>
  <c r="P15" i="12"/>
  <c r="AC14" i="12" s="1"/>
  <c r="P8" i="12"/>
  <c r="Q8" i="12"/>
  <c r="AD7" i="12" s="1"/>
  <c r="P17" i="12"/>
  <c r="AC16" i="12" s="1"/>
  <c r="Q17" i="12"/>
  <c r="AD16" i="12" s="1"/>
  <c r="AD13" i="12"/>
  <c r="AC13" i="12"/>
  <c r="AC9" i="12"/>
  <c r="AD12" i="12"/>
  <c r="AC12" i="12"/>
  <c r="AD8" i="12"/>
  <c r="AC7" i="12"/>
  <c r="AD11" i="12" l="1"/>
  <c r="AC11" i="12"/>
</calcChain>
</file>

<file path=xl/sharedStrings.xml><?xml version="1.0" encoding="utf-8"?>
<sst xmlns="http://schemas.openxmlformats.org/spreadsheetml/2006/main" count="93" uniqueCount="28">
  <si>
    <t>Pg</t>
  </si>
  <si>
    <t>Cg</t>
  </si>
  <si>
    <t>y (m)</t>
  </si>
  <si>
    <t>e32</t>
  </si>
  <si>
    <t>Sg3</t>
  </si>
  <si>
    <t>Sg2</t>
  </si>
  <si>
    <t>Rg</t>
  </si>
  <si>
    <t>rg</t>
  </si>
  <si>
    <t>Pgest</t>
  </si>
  <si>
    <t>delta</t>
  </si>
  <si>
    <t>e21</t>
  </si>
  <si>
    <t>A</t>
  </si>
  <si>
    <t>Ug [%]</t>
  </si>
  <si>
    <t>Ugc [%]</t>
  </si>
  <si>
    <t>Eg2 [%]</t>
  </si>
  <si>
    <t>Eg3 [%]</t>
  </si>
  <si>
    <t>Eg4 [%]</t>
  </si>
  <si>
    <t>Insert friction values into the yellow regions</t>
  </si>
  <si>
    <t>Insert results from velocity values from your simulation into the yellow region (number corresponds to grid number)</t>
  </si>
  <si>
    <t>Grids 2,3,4</t>
  </si>
  <si>
    <t>Sg1</t>
  </si>
  <si>
    <t>Grids 6,7,8</t>
  </si>
  <si>
    <t>Grids 0,2,4</t>
  </si>
  <si>
    <t>Grids 4,6,8</t>
  </si>
  <si>
    <t>Grid</t>
  </si>
  <si>
    <t>c</t>
  </si>
  <si>
    <t xml:space="preserve">c=8*τ/(r*U^2). </t>
  </si>
  <si>
    <t>Wall Shear
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</si>
</sst>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E+00"/>
    <numFmt numFmtId="165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7">
    <xf numFmtId="0" fontId="0" fillId="0" borderId="0" xfId="0"/>
    <xf numFmtId="0" fontId="0" fillId="0" borderId="0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1" fillId="4" borderId="1" xfId="3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5" fontId="1" fillId="4" borderId="1" xfId="3" applyNumberFormat="1" applyBorder="1" applyAlignment="1">
      <alignment horizontal="center" vertical="center"/>
    </xf>
    <xf numFmtId="165" fontId="1" fillId="5" borderId="1" xfId="4" applyNumberForma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3" fillId="0" borderId="1" xfId="1" applyFont="1" applyBorder="1"/>
    <xf numFmtId="164" fontId="0" fillId="0" borderId="1" xfId="0" applyNumberFormat="1" applyFont="1" applyFill="1" applyBorder="1" applyAlignment="1">
      <alignment horizontal="center" vertical="center"/>
    </xf>
    <xf numFmtId="164" fontId="1" fillId="0" borderId="1" xfId="3" applyNumberFormat="1" applyFill="1" applyBorder="1" applyAlignment="1">
      <alignment horizontal="center" vertical="center"/>
    </xf>
    <xf numFmtId="164" fontId="1" fillId="0" borderId="1" xfId="4" applyNumberForma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3" xfId="1" applyBorder="1" applyAlignment="1">
      <alignment horizontal="center"/>
    </xf>
    <xf numFmtId="0" fontId="3" fillId="0" borderId="4" xfId="1" applyBorder="1" applyAlignment="1">
      <alignment horizontal="center"/>
    </xf>
    <xf numFmtId="0" fontId="3" fillId="0" borderId="5" xfId="1" applyBorder="1" applyAlignment="1">
      <alignment horizontal="center"/>
    </xf>
    <xf numFmtId="0" fontId="0" fillId="2" borderId="0" xfId="0" applyFill="1" applyAlignment="1">
      <alignment horizontal="center"/>
    </xf>
  </cellXfs>
  <cellStyles count="5">
    <cellStyle name="20% - Accent6" xfId="3" builtinId="50"/>
    <cellStyle name="40% - Accent6" xfId="4" builtinId="51"/>
    <cellStyle name="Accent1" xfId="2" builtinId="29"/>
    <cellStyle name="Heading 4" xfId="1" builtinId="19"/>
    <cellStyle name="Normal" xfId="0" builtinId="0"/>
  </cellStyles>
  <dxfs count="15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Axial Velocity Profile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203877883090375"/>
          <c:y val="0.10883296786506451"/>
          <c:w val="0.7168938747073913"/>
          <c:h val="0.77152479797415108"/>
        </c:manualLayout>
      </c:layout>
      <c:scatterChart>
        <c:scatterStyle val="smoothMarker"/>
        <c:varyColors val="0"/>
        <c:ser>
          <c:idx val="0"/>
          <c:order val="0"/>
          <c:tx>
            <c:v>Sg1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Velocity'!$C$8:$C$17</c:f>
              <c:numCache>
                <c:formatCode>0.000000</c:formatCode>
                <c:ptCount val="10"/>
              </c:numCache>
            </c:numRef>
          </c:yVal>
          <c:smooth val="1"/>
        </c:ser>
        <c:ser>
          <c:idx val="1"/>
          <c:order val="1"/>
          <c:tx>
            <c:v>Sg2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Velocity'!$D$8:$D$17</c:f>
              <c:numCache>
                <c:formatCode>0.000000</c:formatCode>
                <c:ptCount val="10"/>
              </c:numCache>
            </c:numRef>
          </c:yVal>
          <c:smooth val="1"/>
        </c:ser>
        <c:ser>
          <c:idx val="2"/>
          <c:order val="2"/>
          <c:tx>
            <c:v>Sg3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Velocity'!$E$8:$E$17</c:f>
              <c:numCache>
                <c:formatCode>0.000000</c:formatCode>
                <c:ptCount val="10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13952"/>
        <c:axId val="120802344"/>
      </c:scatterChart>
      <c:valAx>
        <c:axId val="1217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y-position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0802344"/>
        <c:crosses val="autoZero"/>
        <c:crossBetween val="midCat"/>
      </c:valAx>
      <c:valAx>
        <c:axId val="120802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Velocity</a:t>
                </a:r>
              </a:p>
            </c:rich>
          </c:tx>
          <c:layout/>
          <c:overlay val="0"/>
        </c:title>
        <c:numFmt formatCode="0.000000" sourceLinked="1"/>
        <c:majorTickMark val="out"/>
        <c:minorTickMark val="none"/>
        <c:tickLblPos val="nextTo"/>
        <c:crossAx val="121713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Verification for Velicty Profile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E=A-S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Velocity'!$G$8:$G$17</c:f>
              <c:numCache>
                <c:formatCode>0.000000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v>+Ugc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Velocity'!$Q$8:$Q$17</c:f>
              <c:numCache>
                <c:formatCode>0.000000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-Ugc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Velocity'!$AD$7:$AD$16</c:f>
              <c:numCache>
                <c:formatCode>0.000E+00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+Ug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Velocity'!$P$8:$P$17</c:f>
              <c:numCache>
                <c:formatCode>0.000000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v>-Ug</c:v>
          </c:tx>
          <c:xVal>
            <c:numRef>
              <c:f>'V&amp;V Velocity'!$B$8:$B$17</c:f>
              <c:numCache>
                <c:formatCode>General</c:formatCode>
                <c:ptCount val="1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2.1000000000000001E-2</c:v>
                </c:pt>
                <c:pt idx="6">
                  <c:v>2.1999999999999999E-2</c:v>
                </c:pt>
                <c:pt idx="7">
                  <c:v>2.3E-2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xVal>
          <c:yVal>
            <c:numRef>
              <c:f>'V&amp;V Velocity'!$AC$7:$AC$16</c:f>
              <c:numCache>
                <c:formatCode>0.000E+00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51960"/>
        <c:axId val="191758320"/>
      </c:scatterChart>
      <c:valAx>
        <c:axId val="191451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1758320"/>
        <c:crosses val="autoZero"/>
        <c:crossBetween val="midCat"/>
      </c:valAx>
      <c:valAx>
        <c:axId val="191758320"/>
        <c:scaling>
          <c:orientation val="minMax"/>
        </c:scaling>
        <c:delete val="0"/>
        <c:axPos val="l"/>
        <c:numFmt formatCode="0.000000" sourceLinked="1"/>
        <c:majorTickMark val="out"/>
        <c:minorTickMark val="none"/>
        <c:tickLblPos val="nextTo"/>
        <c:crossAx val="191451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2</xdr:row>
      <xdr:rowOff>38100</xdr:rowOff>
    </xdr:from>
    <xdr:to>
      <xdr:col>15</xdr:col>
      <xdr:colOff>57150</xdr:colOff>
      <xdr:row>34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19100"/>
          <a:ext cx="8620125" cy="6115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104775</xdr:colOff>
      <xdr:row>37</xdr:row>
      <xdr:rowOff>180975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4371975" cy="7038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152401</xdr:colOff>
      <xdr:row>43</xdr:row>
      <xdr:rowOff>147639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18</xdr:row>
      <xdr:rowOff>0</xdr:rowOff>
    </xdr:from>
    <xdr:to>
      <xdr:col>22</xdr:col>
      <xdr:colOff>133351</xdr:colOff>
      <xdr:row>43</xdr:row>
      <xdr:rowOff>52389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"/>
  <sheetViews>
    <sheetView showGridLines="0" workbookViewId="0"/>
  </sheetViews>
  <sheetFormatPr defaultRowHeight="15" x14ac:dyDescent="0.25"/>
  <sheetData>
    <row r="2" spans="2:5" x14ac:dyDescent="0.25">
      <c r="B2" s="5"/>
      <c r="C2" s="5"/>
      <c r="D2" s="5"/>
      <c r="E2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4"/>
  <sheetViews>
    <sheetView workbookViewId="0">
      <selection activeCell="B13" sqref="B13"/>
    </sheetView>
  </sheetViews>
  <sheetFormatPr defaultRowHeight="15" x14ac:dyDescent="0.25"/>
  <cols>
    <col min="2" max="2" width="6.42578125" bestFit="1" customWidth="1"/>
    <col min="3" max="3" width="10.5703125" customWidth="1"/>
    <col min="4" max="6" width="9.28515625" bestFit="1" customWidth="1"/>
    <col min="7" max="7" width="10" bestFit="1" customWidth="1"/>
    <col min="8" max="9" width="10.28515625" bestFit="1" customWidth="1"/>
    <col min="10" max="11" width="10" bestFit="1" customWidth="1"/>
    <col min="12" max="12" width="10.28515625" bestFit="1" customWidth="1"/>
    <col min="13" max="14" width="10" bestFit="1" customWidth="1"/>
    <col min="15" max="15" width="10.28515625" bestFit="1" customWidth="1"/>
    <col min="16" max="17" width="9.5703125" bestFit="1" customWidth="1"/>
    <col min="18" max="18" width="10" bestFit="1" customWidth="1"/>
    <col min="19" max="20" width="10" customWidth="1"/>
  </cols>
  <sheetData>
    <row r="2" spans="2:30" x14ac:dyDescent="0.25">
      <c r="B2" s="26" t="s">
        <v>18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4" spans="2:30" x14ac:dyDescent="0.25">
      <c r="B4" s="8" t="s">
        <v>8</v>
      </c>
      <c r="C4" s="3">
        <v>2</v>
      </c>
    </row>
    <row r="5" spans="2:30" x14ac:dyDescent="0.25">
      <c r="B5" s="8" t="s">
        <v>7</v>
      </c>
      <c r="C5" s="7">
        <f>SQRT(2)</f>
        <v>1.4142135623730951</v>
      </c>
    </row>
    <row r="6" spans="2:30" x14ac:dyDescent="0.25">
      <c r="B6" s="4"/>
      <c r="C6" s="23" t="s">
        <v>19</v>
      </c>
      <c r="D6" s="24"/>
      <c r="E6" s="25"/>
    </row>
    <row r="7" spans="2:30" x14ac:dyDescent="0.25">
      <c r="B7" s="9" t="s">
        <v>2</v>
      </c>
      <c r="C7" s="9" t="s">
        <v>20</v>
      </c>
      <c r="D7" s="9" t="s">
        <v>5</v>
      </c>
      <c r="E7" s="9" t="s">
        <v>4</v>
      </c>
      <c r="F7" s="9" t="s">
        <v>11</v>
      </c>
      <c r="G7" s="9" t="s">
        <v>14</v>
      </c>
      <c r="H7" s="9" t="s">
        <v>15</v>
      </c>
      <c r="I7" s="9" t="s">
        <v>16</v>
      </c>
      <c r="J7" s="9" t="s">
        <v>10</v>
      </c>
      <c r="K7" s="9" t="s">
        <v>3</v>
      </c>
      <c r="L7" s="9" t="s">
        <v>6</v>
      </c>
      <c r="M7" s="9" t="s">
        <v>0</v>
      </c>
      <c r="N7" s="9" t="s">
        <v>9</v>
      </c>
      <c r="O7" s="9" t="s">
        <v>1</v>
      </c>
      <c r="P7" s="9" t="s">
        <v>12</v>
      </c>
      <c r="Q7" s="9" t="s">
        <v>13</v>
      </c>
      <c r="AC7" s="2" t="e">
        <f t="shared" ref="AC7:AC16" si="0">-P8</f>
        <v>#DIV/0!</v>
      </c>
      <c r="AD7" s="2" t="e">
        <f t="shared" ref="AD7:AD16" si="1">-Q8</f>
        <v>#DIV/0!</v>
      </c>
    </row>
    <row r="8" spans="2:30" x14ac:dyDescent="0.25">
      <c r="B8" s="10">
        <v>0</v>
      </c>
      <c r="C8" s="11"/>
      <c r="D8" s="11"/>
      <c r="E8" s="11"/>
      <c r="F8" s="12">
        <v>0.4</v>
      </c>
      <c r="G8" s="13">
        <f>(F8-C8)/F8*100</f>
        <v>100</v>
      </c>
      <c r="H8" s="12">
        <f>(F8-D8)/F8*100</f>
        <v>100</v>
      </c>
      <c r="I8" s="13">
        <f>(F8-E8)/F8*100</f>
        <v>100</v>
      </c>
      <c r="J8" s="12">
        <f>D8-C8</f>
        <v>0</v>
      </c>
      <c r="K8" s="13">
        <f>E8-D8</f>
        <v>0</v>
      </c>
      <c r="L8" s="14" t="e">
        <f>J8/K8</f>
        <v>#DIV/0!</v>
      </c>
      <c r="M8" s="13" t="e">
        <f>LN(1/L8)/LN($C$5)</f>
        <v>#DIV/0!</v>
      </c>
      <c r="N8" s="12" t="e">
        <f>J8/($C$5^M8-1)</f>
        <v>#DIV/0!</v>
      </c>
      <c r="O8" s="13" t="e">
        <f>($C$5^M8-1)/($C$5^$C$4-1)</f>
        <v>#DIV/0!</v>
      </c>
      <c r="P8" s="12" t="e">
        <f>IF(ABS(1-O8)&lt;0.125,(9.6*(1-O8)^2+1.1)*ABS(N8)/C8*100,(2*ABS(1-O8)+1)*ABS(N8)/C8*100)</f>
        <v>#DIV/0!</v>
      </c>
      <c r="Q8" s="13" t="e">
        <f>IF(ABS(1-O8)&lt;0.25,(2.4*(1-O8)^2+0.1)*ABS(N8)/C8*100,ABS(1-O8)*ABS(N8)/C8*100)</f>
        <v>#DIV/0!</v>
      </c>
      <c r="AC8" s="2" t="e">
        <f t="shared" si="0"/>
        <v>#DIV/0!</v>
      </c>
      <c r="AD8" s="2" t="e">
        <f t="shared" si="1"/>
        <v>#DIV/0!</v>
      </c>
    </row>
    <row r="9" spans="2:30" x14ac:dyDescent="0.25">
      <c r="B9" s="10">
        <v>5.0000000000000001E-3</v>
      </c>
      <c r="C9" s="11"/>
      <c r="D9" s="11"/>
      <c r="E9" s="11"/>
      <c r="F9" s="12">
        <v>0.38500000000000001</v>
      </c>
      <c r="G9" s="13">
        <f t="shared" ref="G9:G17" si="2">(F9-C9)/F9*100</f>
        <v>100</v>
      </c>
      <c r="H9" s="12">
        <f t="shared" ref="H9:H17" si="3">(F9-D9)/F9*100</f>
        <v>100</v>
      </c>
      <c r="I9" s="13">
        <f t="shared" ref="I9:I17" si="4">(F9-E9)/F9*100</f>
        <v>100</v>
      </c>
      <c r="J9" s="12">
        <f t="shared" ref="J9:J17" si="5">D9-C9</f>
        <v>0</v>
      </c>
      <c r="K9" s="13">
        <f t="shared" ref="K9:K17" si="6">E9-D9</f>
        <v>0</v>
      </c>
      <c r="L9" s="14" t="e">
        <f t="shared" ref="L9:L16" si="7">J9/K9</f>
        <v>#DIV/0!</v>
      </c>
      <c r="M9" s="13" t="e">
        <f t="shared" ref="M9:M17" si="8">LN(1/L9)/LN($C$5)</f>
        <v>#DIV/0!</v>
      </c>
      <c r="N9" s="12" t="e">
        <f t="shared" ref="N9:N17" si="9">J9/($C$5^M9-1)</f>
        <v>#DIV/0!</v>
      </c>
      <c r="O9" s="13" t="e">
        <f t="shared" ref="O9:O17" si="10">($C$5^M9-1)/($C$5^$C$4-1)</f>
        <v>#DIV/0!</v>
      </c>
      <c r="P9" s="12" t="e">
        <f t="shared" ref="P9:P17" si="11">IF(ABS(1-O9)&lt;0.125,(9.6*(1-O9)^2+1.1)*ABS(N9)/C9*100,(2*ABS(1-O9)+1)*ABS(N9)/C9*100)</f>
        <v>#DIV/0!</v>
      </c>
      <c r="Q9" s="13" t="e">
        <f t="shared" ref="Q9:Q17" si="12">IF(ABS(1-O9)&lt;0.25,(2.4*(1-O9)^2+0.1)*ABS(N9)/C9*100,ABS(1-O9)*ABS(N9)/C9*100)</f>
        <v>#DIV/0!</v>
      </c>
      <c r="AC9" s="2" t="e">
        <f t="shared" si="0"/>
        <v>#DIV/0!</v>
      </c>
      <c r="AD9" s="2" t="e">
        <f t="shared" si="1"/>
        <v>#DIV/0!</v>
      </c>
    </row>
    <row r="10" spans="2:30" x14ac:dyDescent="0.25">
      <c r="B10" s="10">
        <v>0.01</v>
      </c>
      <c r="C10" s="11"/>
      <c r="D10" s="11"/>
      <c r="E10" s="11"/>
      <c r="F10" s="12">
        <v>0.34200000000000003</v>
      </c>
      <c r="G10" s="13">
        <f t="shared" si="2"/>
        <v>100</v>
      </c>
      <c r="H10" s="12">
        <f t="shared" si="3"/>
        <v>100</v>
      </c>
      <c r="I10" s="13">
        <f t="shared" si="4"/>
        <v>100</v>
      </c>
      <c r="J10" s="12">
        <f t="shared" si="5"/>
        <v>0</v>
      </c>
      <c r="K10" s="13">
        <f t="shared" si="6"/>
        <v>0</v>
      </c>
      <c r="L10" s="14" t="e">
        <f t="shared" si="7"/>
        <v>#DIV/0!</v>
      </c>
      <c r="M10" s="13" t="e">
        <f t="shared" si="8"/>
        <v>#DIV/0!</v>
      </c>
      <c r="N10" s="12" t="e">
        <f t="shared" si="9"/>
        <v>#DIV/0!</v>
      </c>
      <c r="O10" s="13" t="e">
        <f t="shared" si="10"/>
        <v>#DIV/0!</v>
      </c>
      <c r="P10" s="12" t="e">
        <f t="shared" si="11"/>
        <v>#DIV/0!</v>
      </c>
      <c r="Q10" s="13" t="e">
        <f t="shared" si="12"/>
        <v>#DIV/0!</v>
      </c>
      <c r="AC10" s="2" t="e">
        <f t="shared" si="0"/>
        <v>#DIV/0!</v>
      </c>
      <c r="AD10" s="2" t="e">
        <f t="shared" si="1"/>
        <v>#DIV/0!</v>
      </c>
    </row>
    <row r="11" spans="2:30" x14ac:dyDescent="0.25">
      <c r="B11" s="10">
        <v>1.4999999999999999E-2</v>
      </c>
      <c r="C11" s="11"/>
      <c r="D11" s="11"/>
      <c r="E11" s="11"/>
      <c r="F11" s="12">
        <v>0.26900000000000002</v>
      </c>
      <c r="G11" s="13">
        <f t="shared" si="2"/>
        <v>100</v>
      </c>
      <c r="H11" s="12">
        <f t="shared" si="3"/>
        <v>100</v>
      </c>
      <c r="I11" s="13">
        <f t="shared" si="4"/>
        <v>100</v>
      </c>
      <c r="J11" s="12">
        <f t="shared" si="5"/>
        <v>0</v>
      </c>
      <c r="K11" s="13">
        <f t="shared" si="6"/>
        <v>0</v>
      </c>
      <c r="L11" s="14" t="e">
        <f t="shared" si="7"/>
        <v>#DIV/0!</v>
      </c>
      <c r="M11" s="13" t="e">
        <f t="shared" si="8"/>
        <v>#DIV/0!</v>
      </c>
      <c r="N11" s="12" t="e">
        <f t="shared" si="9"/>
        <v>#DIV/0!</v>
      </c>
      <c r="O11" s="13" t="e">
        <f t="shared" si="10"/>
        <v>#DIV/0!</v>
      </c>
      <c r="P11" s="12" t="e">
        <f t="shared" si="11"/>
        <v>#DIV/0!</v>
      </c>
      <c r="Q11" s="13" t="e">
        <f t="shared" si="12"/>
        <v>#DIV/0!</v>
      </c>
      <c r="AC11" s="2" t="e">
        <f t="shared" si="0"/>
        <v>#DIV/0!</v>
      </c>
      <c r="AD11" s="2" t="e">
        <f t="shared" si="1"/>
        <v>#DIV/0!</v>
      </c>
    </row>
    <row r="12" spans="2:30" x14ac:dyDescent="0.25">
      <c r="B12" s="10">
        <v>0.02</v>
      </c>
      <c r="C12" s="11"/>
      <c r="D12" s="11"/>
      <c r="E12" s="11"/>
      <c r="F12" s="12">
        <v>0.16700000000000001</v>
      </c>
      <c r="G12" s="13">
        <f t="shared" si="2"/>
        <v>100</v>
      </c>
      <c r="H12" s="12">
        <f t="shared" si="3"/>
        <v>100</v>
      </c>
      <c r="I12" s="13">
        <f t="shared" si="4"/>
        <v>100</v>
      </c>
      <c r="J12" s="12">
        <f t="shared" si="5"/>
        <v>0</v>
      </c>
      <c r="K12" s="13">
        <f t="shared" si="6"/>
        <v>0</v>
      </c>
      <c r="L12" s="14" t="e">
        <f t="shared" si="7"/>
        <v>#DIV/0!</v>
      </c>
      <c r="M12" s="13" t="e">
        <f t="shared" si="8"/>
        <v>#DIV/0!</v>
      </c>
      <c r="N12" s="12" t="e">
        <f t="shared" si="9"/>
        <v>#DIV/0!</v>
      </c>
      <c r="O12" s="13" t="e">
        <f t="shared" si="10"/>
        <v>#DIV/0!</v>
      </c>
      <c r="P12" s="12" t="e">
        <f t="shared" si="11"/>
        <v>#DIV/0!</v>
      </c>
      <c r="Q12" s="13" t="e">
        <f t="shared" si="12"/>
        <v>#DIV/0!</v>
      </c>
      <c r="AC12" s="2" t="e">
        <f t="shared" si="0"/>
        <v>#DIV/0!</v>
      </c>
      <c r="AD12" s="2" t="e">
        <f t="shared" si="1"/>
        <v>#DIV/0!</v>
      </c>
    </row>
    <row r="13" spans="2:30" x14ac:dyDescent="0.25">
      <c r="B13" s="10">
        <v>2.1000000000000001E-2</v>
      </c>
      <c r="C13" s="11"/>
      <c r="D13" s="11"/>
      <c r="E13" s="11"/>
      <c r="F13" s="12">
        <v>0.14299999999999999</v>
      </c>
      <c r="G13" s="13">
        <f t="shared" si="2"/>
        <v>100</v>
      </c>
      <c r="H13" s="12">
        <f t="shared" si="3"/>
        <v>100</v>
      </c>
      <c r="I13" s="13">
        <f t="shared" si="4"/>
        <v>100</v>
      </c>
      <c r="J13" s="12">
        <f t="shared" si="5"/>
        <v>0</v>
      </c>
      <c r="K13" s="13">
        <f t="shared" si="6"/>
        <v>0</v>
      </c>
      <c r="L13" s="14" t="e">
        <f t="shared" si="7"/>
        <v>#DIV/0!</v>
      </c>
      <c r="M13" s="13" t="e">
        <f t="shared" si="8"/>
        <v>#DIV/0!</v>
      </c>
      <c r="N13" s="12" t="e">
        <f t="shared" si="9"/>
        <v>#DIV/0!</v>
      </c>
      <c r="O13" s="13" t="e">
        <f t="shared" si="10"/>
        <v>#DIV/0!</v>
      </c>
      <c r="P13" s="12" t="e">
        <f t="shared" si="11"/>
        <v>#DIV/0!</v>
      </c>
      <c r="Q13" s="13" t="e">
        <f t="shared" si="12"/>
        <v>#DIV/0!</v>
      </c>
      <c r="AC13" s="2" t="e">
        <f t="shared" si="0"/>
        <v>#DIV/0!</v>
      </c>
      <c r="AD13" s="2" t="e">
        <f t="shared" si="1"/>
        <v>#DIV/0!</v>
      </c>
    </row>
    <row r="14" spans="2:30" x14ac:dyDescent="0.25">
      <c r="B14" s="10">
        <v>2.1999999999999999E-2</v>
      </c>
      <c r="C14" s="11"/>
      <c r="D14" s="11"/>
      <c r="E14" s="11"/>
      <c r="F14" s="12">
        <v>0.11799999999999999</v>
      </c>
      <c r="G14" s="13">
        <f t="shared" si="2"/>
        <v>100</v>
      </c>
      <c r="H14" s="12">
        <f t="shared" si="3"/>
        <v>100</v>
      </c>
      <c r="I14" s="13">
        <f t="shared" si="4"/>
        <v>100</v>
      </c>
      <c r="J14" s="12">
        <f t="shared" si="5"/>
        <v>0</v>
      </c>
      <c r="K14" s="13">
        <f t="shared" si="6"/>
        <v>0</v>
      </c>
      <c r="L14" s="14" t="e">
        <f t="shared" si="7"/>
        <v>#DIV/0!</v>
      </c>
      <c r="M14" s="13" t="e">
        <f t="shared" si="8"/>
        <v>#DIV/0!</v>
      </c>
      <c r="N14" s="12" t="e">
        <f t="shared" si="9"/>
        <v>#DIV/0!</v>
      </c>
      <c r="O14" s="13" t="e">
        <f t="shared" si="10"/>
        <v>#DIV/0!</v>
      </c>
      <c r="P14" s="12" t="e">
        <f t="shared" si="11"/>
        <v>#DIV/0!</v>
      </c>
      <c r="Q14" s="13" t="e">
        <f t="shared" si="12"/>
        <v>#DIV/0!</v>
      </c>
      <c r="AC14" s="2" t="e">
        <f t="shared" si="0"/>
        <v>#DIV/0!</v>
      </c>
      <c r="AD14" s="2" t="e">
        <f t="shared" si="1"/>
        <v>#DIV/0!</v>
      </c>
    </row>
    <row r="15" spans="2:30" x14ac:dyDescent="0.25">
      <c r="B15" s="10">
        <v>2.3E-2</v>
      </c>
      <c r="C15" s="11"/>
      <c r="D15" s="11"/>
      <c r="E15" s="11"/>
      <c r="F15" s="12">
        <v>9.1999999999999998E-2</v>
      </c>
      <c r="G15" s="13">
        <f t="shared" si="2"/>
        <v>100</v>
      </c>
      <c r="H15" s="12">
        <f t="shared" si="3"/>
        <v>100</v>
      </c>
      <c r="I15" s="13">
        <f t="shared" si="4"/>
        <v>100</v>
      </c>
      <c r="J15" s="12">
        <f t="shared" si="5"/>
        <v>0</v>
      </c>
      <c r="K15" s="13">
        <f t="shared" si="6"/>
        <v>0</v>
      </c>
      <c r="L15" s="14" t="e">
        <f t="shared" si="7"/>
        <v>#DIV/0!</v>
      </c>
      <c r="M15" s="13" t="e">
        <f t="shared" si="8"/>
        <v>#DIV/0!</v>
      </c>
      <c r="N15" s="12" t="e">
        <f t="shared" si="9"/>
        <v>#DIV/0!</v>
      </c>
      <c r="O15" s="13" t="e">
        <f t="shared" si="10"/>
        <v>#DIV/0!</v>
      </c>
      <c r="P15" s="12" t="e">
        <f t="shared" si="11"/>
        <v>#DIV/0!</v>
      </c>
      <c r="Q15" s="13" t="e">
        <f t="shared" si="12"/>
        <v>#DIV/0!</v>
      </c>
      <c r="AC15" s="2" t="e">
        <f t="shared" si="0"/>
        <v>#DIV/0!</v>
      </c>
      <c r="AD15" s="2" t="e">
        <f t="shared" si="1"/>
        <v>#DIV/0!</v>
      </c>
    </row>
    <row r="16" spans="2:30" x14ac:dyDescent="0.25">
      <c r="B16" s="10">
        <v>2.4E-2</v>
      </c>
      <c r="C16" s="11"/>
      <c r="D16" s="11"/>
      <c r="E16" s="11"/>
      <c r="F16" s="12">
        <v>6.4000000000000001E-2</v>
      </c>
      <c r="G16" s="13">
        <f t="shared" si="2"/>
        <v>100</v>
      </c>
      <c r="H16" s="12">
        <f t="shared" si="3"/>
        <v>100</v>
      </c>
      <c r="I16" s="13">
        <f t="shared" si="4"/>
        <v>100</v>
      </c>
      <c r="J16" s="12">
        <f t="shared" si="5"/>
        <v>0</v>
      </c>
      <c r="K16" s="13">
        <f t="shared" si="6"/>
        <v>0</v>
      </c>
      <c r="L16" s="14" t="e">
        <f t="shared" si="7"/>
        <v>#DIV/0!</v>
      </c>
      <c r="M16" s="13" t="e">
        <f t="shared" si="8"/>
        <v>#DIV/0!</v>
      </c>
      <c r="N16" s="12" t="e">
        <f t="shared" si="9"/>
        <v>#DIV/0!</v>
      </c>
      <c r="O16" s="13" t="e">
        <f t="shared" si="10"/>
        <v>#DIV/0!</v>
      </c>
      <c r="P16" s="12" t="e">
        <f t="shared" si="11"/>
        <v>#DIV/0!</v>
      </c>
      <c r="Q16" s="13" t="e">
        <f t="shared" si="12"/>
        <v>#DIV/0!</v>
      </c>
      <c r="AC16" s="2" t="e">
        <f t="shared" si="0"/>
        <v>#DIV/0!</v>
      </c>
      <c r="AD16" s="2" t="e">
        <f t="shared" si="1"/>
        <v>#DIV/0!</v>
      </c>
    </row>
    <row r="17" spans="1:17" x14ac:dyDescent="0.25">
      <c r="B17" s="10">
        <v>2.5000000000000001E-2</v>
      </c>
      <c r="C17" s="11"/>
      <c r="D17" s="11"/>
      <c r="E17" s="11"/>
      <c r="F17" s="12">
        <v>3.5999999999999997E-2</v>
      </c>
      <c r="G17" s="13">
        <f t="shared" si="2"/>
        <v>100</v>
      </c>
      <c r="H17" s="12">
        <f t="shared" si="3"/>
        <v>100</v>
      </c>
      <c r="I17" s="13">
        <f t="shared" si="4"/>
        <v>100</v>
      </c>
      <c r="J17" s="12">
        <f t="shared" si="5"/>
        <v>0</v>
      </c>
      <c r="K17" s="13">
        <f t="shared" si="6"/>
        <v>0</v>
      </c>
      <c r="L17" s="14" t="e">
        <f>J17/K17</f>
        <v>#DIV/0!</v>
      </c>
      <c r="M17" s="13" t="e">
        <f t="shared" si="8"/>
        <v>#DIV/0!</v>
      </c>
      <c r="N17" s="12" t="e">
        <f t="shared" si="9"/>
        <v>#DIV/0!</v>
      </c>
      <c r="O17" s="13" t="e">
        <f t="shared" si="10"/>
        <v>#DIV/0!</v>
      </c>
      <c r="P17" s="12" t="e">
        <f t="shared" si="11"/>
        <v>#DIV/0!</v>
      </c>
      <c r="Q17" s="13" t="e">
        <f t="shared" si="12"/>
        <v>#DIV/0!</v>
      </c>
    </row>
    <row r="23" spans="1:17" x14ac:dyDescent="0.25">
      <c r="A23" s="1"/>
      <c r="B23" s="1"/>
      <c r="C23" s="1"/>
      <c r="D23" s="1"/>
    </row>
    <row r="24" spans="1:17" x14ac:dyDescent="0.25">
      <c r="A24" s="1"/>
      <c r="B24" s="1"/>
      <c r="C24" s="1"/>
      <c r="D24" s="1"/>
    </row>
    <row r="25" spans="1:17" x14ac:dyDescent="0.25">
      <c r="A25" s="1"/>
      <c r="B25" s="1"/>
      <c r="C25" s="1"/>
      <c r="D25" s="1"/>
    </row>
    <row r="26" spans="1:17" x14ac:dyDescent="0.25">
      <c r="A26" s="1"/>
      <c r="B26" s="1"/>
      <c r="C26" s="1"/>
      <c r="D26" s="1"/>
    </row>
    <row r="27" spans="1:17" x14ac:dyDescent="0.25">
      <c r="A27" s="1"/>
      <c r="B27" s="1"/>
      <c r="C27" s="1"/>
      <c r="D27" s="1"/>
    </row>
    <row r="28" spans="1:17" x14ac:dyDescent="0.25">
      <c r="A28" s="1"/>
      <c r="B28" s="1"/>
      <c r="C28" s="1"/>
      <c r="D28" s="1"/>
    </row>
    <row r="29" spans="1:17" x14ac:dyDescent="0.25">
      <c r="A29" s="1"/>
      <c r="B29" s="1"/>
      <c r="C29" s="1"/>
      <c r="D29" s="1"/>
    </row>
    <row r="30" spans="1:17" x14ac:dyDescent="0.25">
      <c r="A30" s="1"/>
      <c r="B30" s="1"/>
      <c r="C30" s="1"/>
      <c r="D30" s="1"/>
    </row>
    <row r="31" spans="1:17" x14ac:dyDescent="0.25">
      <c r="A31" s="1"/>
      <c r="B31" s="1"/>
      <c r="C31" s="1"/>
      <c r="D31" s="1"/>
    </row>
    <row r="32" spans="1:17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</sheetData>
  <mergeCells count="2">
    <mergeCell ref="C6:E6"/>
    <mergeCell ref="B2:L2"/>
  </mergeCells>
  <conditionalFormatting sqref="L8:L17">
    <cfRule type="cellIs" dxfId="14" priority="1" operator="lessThan">
      <formula>0</formula>
    </cfRule>
    <cfRule type="cellIs" dxfId="13" priority="2" operator="greaterThan">
      <formula>1</formula>
    </cfRule>
    <cfRule type="cellIs" dxfId="12" priority="3" operator="between">
      <formula>0</formula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tabSelected="1" workbookViewId="0"/>
  </sheetViews>
  <sheetFormatPr defaultRowHeight="15" x14ac:dyDescent="0.25"/>
  <cols>
    <col min="2" max="2" width="10.140625" bestFit="1" customWidth="1"/>
    <col min="3" max="5" width="9.5703125" bestFit="1" customWidth="1"/>
    <col min="7" max="9" width="10.28515625" bestFit="1" customWidth="1"/>
    <col min="10" max="11" width="10" bestFit="1" customWidth="1"/>
    <col min="12" max="12" width="9.5703125" bestFit="1" customWidth="1"/>
    <col min="13" max="13" width="10.28515625" bestFit="1" customWidth="1"/>
    <col min="14" max="15" width="10" bestFit="1" customWidth="1"/>
    <col min="16" max="17" width="9.5703125" bestFit="1" customWidth="1"/>
  </cols>
  <sheetData>
    <row r="2" spans="2:17" x14ac:dyDescent="0.25">
      <c r="C2" s="26" t="s">
        <v>17</v>
      </c>
      <c r="D2" s="26"/>
      <c r="E2" s="26"/>
      <c r="F2" s="26"/>
      <c r="G2" s="26"/>
    </row>
    <row r="4" spans="2:17" x14ac:dyDescent="0.25">
      <c r="C4" s="9" t="s">
        <v>8</v>
      </c>
      <c r="D4" s="3">
        <v>2</v>
      </c>
    </row>
    <row r="5" spans="2:17" x14ac:dyDescent="0.25">
      <c r="C5" s="9" t="s">
        <v>7</v>
      </c>
      <c r="D5" s="3">
        <f>SQRT(2)</f>
        <v>1.4142135623730951</v>
      </c>
    </row>
    <row r="6" spans="2:17" x14ac:dyDescent="0.25">
      <c r="B6" s="15" t="s">
        <v>19</v>
      </c>
      <c r="C6" s="9" t="s">
        <v>20</v>
      </c>
      <c r="D6" s="9" t="s">
        <v>5</v>
      </c>
      <c r="E6" s="9" t="s">
        <v>4</v>
      </c>
      <c r="F6" s="9" t="s">
        <v>11</v>
      </c>
      <c r="G6" s="9" t="s">
        <v>14</v>
      </c>
      <c r="H6" s="9" t="s">
        <v>15</v>
      </c>
      <c r="I6" s="9" t="s">
        <v>16</v>
      </c>
      <c r="J6" s="9" t="s">
        <v>10</v>
      </c>
      <c r="K6" s="9" t="s">
        <v>3</v>
      </c>
      <c r="L6" s="9" t="s">
        <v>6</v>
      </c>
      <c r="M6" s="9" t="s">
        <v>0</v>
      </c>
      <c r="N6" s="9" t="s">
        <v>9</v>
      </c>
      <c r="O6" s="9" t="s">
        <v>1</v>
      </c>
      <c r="P6" s="9" t="s">
        <v>12</v>
      </c>
      <c r="Q6" s="9" t="s">
        <v>13</v>
      </c>
    </row>
    <row r="7" spans="2:17" x14ac:dyDescent="0.25">
      <c r="B7" s="5"/>
      <c r="C7" s="16">
        <f>D24</f>
        <v>0</v>
      </c>
      <c r="D7" s="16">
        <f>D23</f>
        <v>0</v>
      </c>
      <c r="E7" s="16">
        <f>D22</f>
        <v>0</v>
      </c>
      <c r="F7" s="17">
        <v>9.7747231000000004E-2</v>
      </c>
      <c r="G7" s="18">
        <f>(F7-C7)/F7*100</f>
        <v>100</v>
      </c>
      <c r="H7" s="17">
        <f>(F7-D7)/F7*100</f>
        <v>100</v>
      </c>
      <c r="I7" s="18">
        <f>(F7-E7)/F7*100</f>
        <v>100</v>
      </c>
      <c r="J7" s="17">
        <f>D7-C7</f>
        <v>0</v>
      </c>
      <c r="K7" s="18">
        <f>E7-D7</f>
        <v>0</v>
      </c>
      <c r="L7" s="16" t="e">
        <f>J7/K7</f>
        <v>#DIV/0!</v>
      </c>
      <c r="M7" s="17" t="e">
        <f>LN(1/L7)/LN($D$5)</f>
        <v>#DIV/0!</v>
      </c>
      <c r="N7" s="18" t="e">
        <f>J7/($D$5^M7-1)</f>
        <v>#DIV/0!</v>
      </c>
      <c r="O7" s="17" t="e">
        <f>($D$5^M7-1)/($D$5^$D$4-1)</f>
        <v>#DIV/0!</v>
      </c>
      <c r="P7" s="18" t="e">
        <f>IF(ABS(1-O7)&lt;0.125,(9.6*(1-O7)^2+1.1)*ABS(N7)/C7*100,(2*ABS(1-O7)+1)*ABS(N7)/C7*100)</f>
        <v>#DIV/0!</v>
      </c>
      <c r="Q7" s="17" t="e">
        <f>IF(ABS(1-O7)&lt;0.25,(2.4*(1-O7)^2+0.1)*ABS(N7)/C7*100,ABS(1-O7)*ABS(N7)/C7*100)</f>
        <v>#DIV/0!</v>
      </c>
    </row>
    <row r="8" spans="2:17" x14ac:dyDescent="0.25">
      <c r="B8" s="15" t="s">
        <v>21</v>
      </c>
      <c r="C8" s="9" t="s">
        <v>20</v>
      </c>
      <c r="D8" s="9" t="s">
        <v>5</v>
      </c>
      <c r="E8" s="9" t="s">
        <v>4</v>
      </c>
      <c r="F8" s="9" t="s">
        <v>11</v>
      </c>
      <c r="G8" s="9" t="s">
        <v>14</v>
      </c>
      <c r="H8" s="9" t="s">
        <v>15</v>
      </c>
      <c r="I8" s="9" t="s">
        <v>16</v>
      </c>
      <c r="J8" s="9" t="s">
        <v>10</v>
      </c>
      <c r="K8" s="9" t="s">
        <v>3</v>
      </c>
      <c r="L8" s="9" t="s">
        <v>6</v>
      </c>
      <c r="M8" s="9" t="s">
        <v>0</v>
      </c>
      <c r="N8" s="9" t="s">
        <v>9</v>
      </c>
      <c r="O8" s="9" t="s">
        <v>1</v>
      </c>
      <c r="P8" s="9" t="s">
        <v>12</v>
      </c>
      <c r="Q8" s="9" t="s">
        <v>13</v>
      </c>
    </row>
    <row r="9" spans="2:17" x14ac:dyDescent="0.25">
      <c r="B9" s="5"/>
      <c r="C9" s="16">
        <f>D27</f>
        <v>0</v>
      </c>
      <c r="D9" s="16">
        <f>D26</f>
        <v>0</v>
      </c>
      <c r="E9" s="16">
        <f>D25</f>
        <v>0</v>
      </c>
      <c r="F9" s="17">
        <v>9.7747231000000004E-2</v>
      </c>
      <c r="G9" s="18">
        <f>(F9-C9)/F9*100</f>
        <v>100</v>
      </c>
      <c r="H9" s="17">
        <f>(F9-D9)/F9*100</f>
        <v>100</v>
      </c>
      <c r="I9" s="18">
        <f>(F9-E9)/F9*100</f>
        <v>100</v>
      </c>
      <c r="J9" s="17">
        <f>D9-C9</f>
        <v>0</v>
      </c>
      <c r="K9" s="18">
        <f>E9-D9</f>
        <v>0</v>
      </c>
      <c r="L9" s="16" t="e">
        <f>J9/K9</f>
        <v>#DIV/0!</v>
      </c>
      <c r="M9" s="17" t="e">
        <f>LN(1/L9)/LN($D$5)</f>
        <v>#DIV/0!</v>
      </c>
      <c r="N9" s="18" t="e">
        <f>J9/($D$5^M9-1)</f>
        <v>#DIV/0!</v>
      </c>
      <c r="O9" s="17" t="e">
        <f>($D$5^M9-1)/($D$5^$D$4-1)</f>
        <v>#DIV/0!</v>
      </c>
      <c r="P9" s="18" t="e">
        <f>IF(ABS(1-O9)&lt;0.125,(9.6*(1-O9)^2+1.1)*ABS(N9)/C9*100,(2*ABS(1-O9)+1)*ABS(N9)/C9*100)</f>
        <v>#DIV/0!</v>
      </c>
      <c r="Q9" s="17" t="e">
        <f>IF(ABS(1-O9)&lt;0.25,(2.4*(1-O9)^2+0.1)*ABS(N9)/C9*100,ABS(1-O9)*ABS(N9)/C9*100)</f>
        <v>#DIV/0!</v>
      </c>
    </row>
    <row r="10" spans="2:17" x14ac:dyDescent="0.25">
      <c r="B10" s="5"/>
    </row>
    <row r="11" spans="2:17" x14ac:dyDescent="0.25">
      <c r="B11" s="5"/>
      <c r="F11" s="6"/>
    </row>
    <row r="12" spans="2:17" x14ac:dyDescent="0.25">
      <c r="B12" s="5"/>
      <c r="C12" s="9" t="s">
        <v>8</v>
      </c>
      <c r="D12" s="3">
        <v>2</v>
      </c>
    </row>
    <row r="13" spans="2:17" x14ac:dyDescent="0.25">
      <c r="B13" s="5"/>
      <c r="C13" s="9" t="s">
        <v>7</v>
      </c>
      <c r="D13" s="3">
        <v>2</v>
      </c>
    </row>
    <row r="14" spans="2:17" x14ac:dyDescent="0.25">
      <c r="B14" s="15" t="s">
        <v>22</v>
      </c>
      <c r="C14" s="9" t="s">
        <v>20</v>
      </c>
      <c r="D14" s="9" t="s">
        <v>5</v>
      </c>
      <c r="E14" s="9" t="s">
        <v>4</v>
      </c>
      <c r="F14" s="9" t="s">
        <v>11</v>
      </c>
      <c r="G14" s="9" t="s">
        <v>14</v>
      </c>
      <c r="H14" s="9" t="s">
        <v>15</v>
      </c>
      <c r="I14" s="9" t="s">
        <v>16</v>
      </c>
      <c r="J14" s="9" t="s">
        <v>10</v>
      </c>
      <c r="K14" s="9" t="s">
        <v>3</v>
      </c>
      <c r="L14" s="9" t="s">
        <v>6</v>
      </c>
      <c r="M14" s="9" t="s">
        <v>0</v>
      </c>
      <c r="N14" s="9" t="s">
        <v>9</v>
      </c>
      <c r="O14" s="9" t="s">
        <v>1</v>
      </c>
      <c r="P14" s="9" t="s">
        <v>12</v>
      </c>
      <c r="Q14" s="9" t="s">
        <v>13</v>
      </c>
    </row>
    <row r="15" spans="2:17" x14ac:dyDescent="0.25">
      <c r="B15" s="5"/>
      <c r="C15" s="16">
        <f>D24</f>
        <v>0</v>
      </c>
      <c r="D15" s="16">
        <f>D22</f>
        <v>0</v>
      </c>
      <c r="E15" s="16">
        <f>D21</f>
        <v>0</v>
      </c>
      <c r="F15" s="17">
        <v>9.7747231000000004E-2</v>
      </c>
      <c r="G15" s="18">
        <f>(F15-C15)/F15*100</f>
        <v>100</v>
      </c>
      <c r="H15" s="17">
        <f>(F15-D15)/F15*100</f>
        <v>100</v>
      </c>
      <c r="I15" s="18">
        <f>(F15-E15)/F15*100</f>
        <v>100</v>
      </c>
      <c r="J15" s="17">
        <f>D15-C15</f>
        <v>0</v>
      </c>
      <c r="K15" s="18">
        <f>E15-D15</f>
        <v>0</v>
      </c>
      <c r="L15" s="16" t="e">
        <f>J15/K15</f>
        <v>#DIV/0!</v>
      </c>
      <c r="M15" s="17" t="e">
        <f>LN(1/L15)/LN($D$5)</f>
        <v>#DIV/0!</v>
      </c>
      <c r="N15" s="18" t="e">
        <f>J15/($D$5^M15-1)</f>
        <v>#DIV/0!</v>
      </c>
      <c r="O15" s="17" t="e">
        <f>($D$5^M15-1)/($D$5^$D$4-1)</f>
        <v>#DIV/0!</v>
      </c>
      <c r="P15" s="18" t="e">
        <f>IF(ABS(1-O15)&lt;0.125,(9.6*(1-O15)^2+1.1)*ABS(N15)/C15*100,(2*ABS(1-O15)+1)*ABS(N15)/C15*100)</f>
        <v>#DIV/0!</v>
      </c>
      <c r="Q15" s="17" t="e">
        <f>IF(ABS(1-O15)&lt;0.25,(24*(1-O15)^2+0.1)*ABS(N15)/C15*100,ABS(1-O15)*ABS(N15)/C15*100)</f>
        <v>#DIV/0!</v>
      </c>
    </row>
    <row r="16" spans="2:17" x14ac:dyDescent="0.25">
      <c r="B16" s="15" t="s">
        <v>23</v>
      </c>
      <c r="C16" s="9" t="s">
        <v>20</v>
      </c>
      <c r="D16" s="9" t="s">
        <v>5</v>
      </c>
      <c r="E16" s="9" t="s">
        <v>4</v>
      </c>
      <c r="F16" s="9" t="s">
        <v>11</v>
      </c>
      <c r="G16" s="9" t="s">
        <v>14</v>
      </c>
      <c r="H16" s="9" t="s">
        <v>15</v>
      </c>
      <c r="I16" s="9" t="s">
        <v>16</v>
      </c>
      <c r="J16" s="9" t="s">
        <v>10</v>
      </c>
      <c r="K16" s="9" t="s">
        <v>3</v>
      </c>
      <c r="L16" s="9" t="s">
        <v>6</v>
      </c>
      <c r="M16" s="9" t="s">
        <v>0</v>
      </c>
      <c r="N16" s="9" t="s">
        <v>9</v>
      </c>
      <c r="O16" s="9" t="s">
        <v>1</v>
      </c>
      <c r="P16" s="9" t="s">
        <v>12</v>
      </c>
      <c r="Q16" s="9" t="s">
        <v>13</v>
      </c>
    </row>
    <row r="17" spans="2:17" x14ac:dyDescent="0.25">
      <c r="C17" s="16">
        <f>D27</f>
        <v>0</v>
      </c>
      <c r="D17" s="16">
        <f>D25</f>
        <v>0</v>
      </c>
      <c r="E17" s="16">
        <f>D24</f>
        <v>0</v>
      </c>
      <c r="F17" s="17">
        <v>9.7747231000000004E-2</v>
      </c>
      <c r="G17" s="18">
        <f>(F17-C17)/F17*100</f>
        <v>100</v>
      </c>
      <c r="H17" s="17">
        <f>(F17-D17)/F17*100</f>
        <v>100</v>
      </c>
      <c r="I17" s="18">
        <f>(F17-E17)/F17*100</f>
        <v>100</v>
      </c>
      <c r="J17" s="17">
        <f>D17-C17</f>
        <v>0</v>
      </c>
      <c r="K17" s="18">
        <f>E17-D17</f>
        <v>0</v>
      </c>
      <c r="L17" s="16" t="e">
        <f>J17/K17</f>
        <v>#DIV/0!</v>
      </c>
      <c r="M17" s="17" t="e">
        <f>LN(1/L17)/LN($D$5)</f>
        <v>#DIV/0!</v>
      </c>
      <c r="N17" s="18" t="e">
        <f>J17/($D$5^M17-1)</f>
        <v>#DIV/0!</v>
      </c>
      <c r="O17" s="17" t="e">
        <f>($D$5^M17-1)/($D$5^$D$4-1)</f>
        <v>#DIV/0!</v>
      </c>
      <c r="P17" s="18" t="e">
        <f>IF(ABS(1-O17)&lt;0.125,(9.6*(1-O17)^2+1.1)*ABS(N17)/C17*100,(2*ABS(1-O17)+1)*ABS(N17)/C17*100)</f>
        <v>#DIV/0!</v>
      </c>
      <c r="Q17" s="17" t="e">
        <f>IF(ABS(1-O17)&lt;0.25,(24*(1-O17)^2+0.1)*ABS(N17)/C17*100,ABS(1-O17)*ABS(N17)/C17*100)</f>
        <v>#DIV/0!</v>
      </c>
    </row>
    <row r="20" spans="2:17" ht="47.25" x14ac:dyDescent="0.25">
      <c r="B20" s="21" t="s">
        <v>24</v>
      </c>
      <c r="C20" s="22" t="s">
        <v>27</v>
      </c>
      <c r="D20" s="21" t="s">
        <v>25</v>
      </c>
    </row>
    <row r="21" spans="2:17" x14ac:dyDescent="0.25">
      <c r="B21" s="19">
        <v>0</v>
      </c>
      <c r="C21" s="20"/>
      <c r="D21" s="19">
        <f t="shared" ref="D21:D27" si="0">8*C21/(1.17*0.2^2)</f>
        <v>0</v>
      </c>
    </row>
    <row r="22" spans="2:17" x14ac:dyDescent="0.25">
      <c r="B22" s="19">
        <v>2</v>
      </c>
      <c r="C22" s="20"/>
      <c r="D22" s="19">
        <f t="shared" si="0"/>
        <v>0</v>
      </c>
    </row>
    <row r="23" spans="2:17" x14ac:dyDescent="0.25">
      <c r="B23" s="19">
        <v>3</v>
      </c>
      <c r="C23" s="20"/>
      <c r="D23" s="19">
        <f t="shared" si="0"/>
        <v>0</v>
      </c>
    </row>
    <row r="24" spans="2:17" x14ac:dyDescent="0.25">
      <c r="B24" s="19">
        <v>4</v>
      </c>
      <c r="C24" s="20"/>
      <c r="D24" s="19">
        <f t="shared" si="0"/>
        <v>0</v>
      </c>
    </row>
    <row r="25" spans="2:17" x14ac:dyDescent="0.25">
      <c r="B25" s="19">
        <v>6</v>
      </c>
      <c r="C25" s="20"/>
      <c r="D25" s="19">
        <f t="shared" si="0"/>
        <v>0</v>
      </c>
    </row>
    <row r="26" spans="2:17" x14ac:dyDescent="0.25">
      <c r="B26" s="19">
        <v>7</v>
      </c>
      <c r="C26" s="20"/>
      <c r="D26" s="19">
        <f t="shared" si="0"/>
        <v>0</v>
      </c>
    </row>
    <row r="27" spans="2:17" x14ac:dyDescent="0.25">
      <c r="B27" s="19">
        <v>8</v>
      </c>
      <c r="C27" s="20"/>
      <c r="D27" s="19">
        <f t="shared" si="0"/>
        <v>0</v>
      </c>
    </row>
    <row r="30" spans="2:17" x14ac:dyDescent="0.25">
      <c r="B30" t="s">
        <v>26</v>
      </c>
    </row>
  </sheetData>
  <mergeCells count="1">
    <mergeCell ref="C2:G2"/>
  </mergeCells>
  <conditionalFormatting sqref="L7">
    <cfRule type="cellIs" dxfId="11" priority="10" operator="lessThan">
      <formula>0</formula>
    </cfRule>
    <cfRule type="cellIs" dxfId="10" priority="11" operator="greaterThan">
      <formula>1</formula>
    </cfRule>
    <cfRule type="cellIs" dxfId="9" priority="12" operator="between">
      <formula>0</formula>
      <formula>1</formula>
    </cfRule>
  </conditionalFormatting>
  <conditionalFormatting sqref="L9">
    <cfRule type="cellIs" dxfId="8" priority="7" operator="lessThan">
      <formula>0</formula>
    </cfRule>
    <cfRule type="cellIs" dxfId="7" priority="8" operator="greaterThan">
      <formula>1</formula>
    </cfRule>
    <cfRule type="cellIs" dxfId="6" priority="9" operator="between">
      <formula>0</formula>
      <formula>1</formula>
    </cfRule>
  </conditionalFormatting>
  <conditionalFormatting sqref="L15">
    <cfRule type="cellIs" dxfId="5" priority="4" operator="lessThan">
      <formula>0</formula>
    </cfRule>
    <cfRule type="cellIs" dxfId="4" priority="5" operator="greaterThan">
      <formula>1</formula>
    </cfRule>
    <cfRule type="cellIs" dxfId="3" priority="6" operator="between">
      <formula>0</formula>
      <formula>1</formula>
    </cfRule>
  </conditionalFormatting>
  <conditionalFormatting sqref="L17">
    <cfRule type="cellIs" dxfId="2" priority="1" operator="lessThan">
      <formula>0</formula>
    </cfRule>
    <cfRule type="cellIs" dxfId="1" priority="2" operator="greaterThan">
      <formula>1</formula>
    </cfRule>
    <cfRule type="cellIs" dxfId="0" priority="3" operator="between">
      <formula>0</formula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Nomenclature</vt:lpstr>
      <vt:lpstr>Equations</vt:lpstr>
      <vt:lpstr>V&amp;V Velocity</vt:lpstr>
      <vt:lpstr>Verification Friction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2013-07-24T15:40:56Z</dcterms:modified>
</cp:coreProperties>
</file>