
<file path=[Content_Types].xml><?xml version="1.0" encoding="utf-8"?>
<Types xmlns="http://schemas.openxmlformats.org/package/2006/content-types">
  <Default Extension="bin" ContentType="application/vnd.openxmlformats-officedocument.spreadsheetml.printerSettings"/>
  <Default Extension="png" ContentType="image/png"/>
  <Override PartName="/xl/embeddings/oleObject7.bin" ContentType="application/vnd.openxmlformats-officedocument.oleObject"/>
  <Override PartName="/xl/embeddings/oleObject8.bin" ContentType="application/vnd.openxmlformats-officedocument.oleObject"/>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embeddings/oleObject12.bin" ContentType="application/vnd.openxmlformats-officedocument.oleObject"/>
  <Override PartName="/xl/charts/chart4.xml" ContentType="application/vnd.openxmlformats-officedocument.drawingml.chart+xml"/>
  <Override PartName="/xl/embeddings/oleObject3.bin" ContentType="application/vnd.openxmlformats-officedocument.oleObject"/>
  <Override PartName="/xl/embeddings/oleObject4.bin" ContentType="application/vnd.openxmlformats-officedocument.oleObject"/>
  <Default Extension="wmf" ContentType="image/x-wmf"/>
  <Override PartName="/xl/charts/chart2.xml" ContentType="application/vnd.openxmlformats-officedocument.drawingml.chart+xml"/>
  <Default Extension="emf" ContentType="image/x-emf"/>
  <Override PartName="/xl/embeddings/oleObject10.bin" ContentType="application/vnd.openxmlformats-officedocument.oleObject"/>
  <Override PartName="/xl/embeddings/oleObject11.bin" ContentType="application/vnd.openxmlformats-officedocument.oleObject"/>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embeddings/oleObject9.bin" ContentType="application/vnd.openxmlformats-officedocument.oleObject"/>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060" yWindow="1545" windowWidth="12300" windowHeight="8790" activeTab="1"/>
  </bookViews>
  <sheets>
    <sheet name="Data acqu, reduct, UA for AoA 0" sheetId="4" r:id="rId1"/>
    <sheet name="Data acqu, reduct, UA, diffAoA " sheetId="5" r:id="rId2"/>
    <sheet name="Reference data" sheetId="1" r:id="rId3"/>
  </sheets>
  <calcPr calcId="124519"/>
</workbook>
</file>

<file path=xl/calcChain.xml><?xml version="1.0" encoding="utf-8"?>
<calcChain xmlns="http://schemas.openxmlformats.org/spreadsheetml/2006/main">
  <c r="C53" i="5"/>
  <c r="C47"/>
  <c r="C45"/>
  <c r="C139"/>
  <c r="C138"/>
  <c r="C137"/>
  <c r="C136"/>
  <c r="C135"/>
  <c r="C134"/>
  <c r="C133"/>
  <c r="C132"/>
  <c r="C131"/>
  <c r="L130"/>
  <c r="C130"/>
  <c r="E130"/>
  <c r="F130"/>
  <c r="G130"/>
  <c r="E104"/>
  <c r="E103"/>
  <c r="D95"/>
  <c r="E95"/>
  <c r="D94"/>
  <c r="E94"/>
  <c r="H93"/>
  <c r="D93"/>
  <c r="I93"/>
  <c r="H92"/>
  <c r="D92"/>
  <c r="I92"/>
  <c r="H91"/>
  <c r="D91"/>
  <c r="I91"/>
  <c r="H90"/>
  <c r="D90"/>
  <c r="I90"/>
  <c r="H89"/>
  <c r="D89"/>
  <c r="I89"/>
  <c r="H88"/>
  <c r="D88"/>
  <c r="I88"/>
  <c r="H87"/>
  <c r="D87"/>
  <c r="I87"/>
  <c r="H86"/>
  <c r="D86"/>
  <c r="I86"/>
  <c r="H85"/>
  <c r="D85"/>
  <c r="I85"/>
  <c r="H84"/>
  <c r="D84"/>
  <c r="I84"/>
  <c r="H83"/>
  <c r="D83"/>
  <c r="I83"/>
  <c r="H82"/>
  <c r="D82"/>
  <c r="I82"/>
  <c r="H81"/>
  <c r="D81"/>
  <c r="I81"/>
  <c r="H80"/>
  <c r="D80"/>
  <c r="I80"/>
  <c r="H79"/>
  <c r="D79"/>
  <c r="I79"/>
  <c r="H78"/>
  <c r="D78"/>
  <c r="I78"/>
  <c r="H77"/>
  <c r="D77"/>
  <c r="I77"/>
  <c r="H76"/>
  <c r="D76"/>
  <c r="I76"/>
  <c r="H75"/>
  <c r="D75"/>
  <c r="I75"/>
  <c r="H74"/>
  <c r="D74"/>
  <c r="I74"/>
  <c r="H73"/>
  <c r="D73"/>
  <c r="I73"/>
  <c r="H72"/>
  <c r="D72"/>
  <c r="I72"/>
  <c r="H71"/>
  <c r="D71"/>
  <c r="I71"/>
  <c r="H70"/>
  <c r="D70"/>
  <c r="I70"/>
  <c r="H69"/>
  <c r="D69"/>
  <c r="I69"/>
  <c r="H68"/>
  <c r="D68"/>
  <c r="I68"/>
  <c r="H67"/>
  <c r="D67"/>
  <c r="I67"/>
  <c r="H66"/>
  <c r="D66"/>
  <c r="I66"/>
  <c r="H65"/>
  <c r="D65"/>
  <c r="I65"/>
  <c r="H64"/>
  <c r="D64"/>
  <c r="I64"/>
  <c r="I94"/>
  <c r="G96" s="1"/>
  <c r="D63"/>
  <c r="E63"/>
  <c r="C55"/>
  <c r="E103" i="4"/>
  <c r="C131"/>
  <c r="C132"/>
  <c r="C133"/>
  <c r="C134"/>
  <c r="C135"/>
  <c r="C136"/>
  <c r="C137"/>
  <c r="C138"/>
  <c r="C139"/>
  <c r="C130"/>
  <c r="D94"/>
  <c r="D95"/>
  <c r="D64"/>
  <c r="D65"/>
  <c r="D66"/>
  <c r="D67"/>
  <c r="D68"/>
  <c r="D69"/>
  <c r="D70"/>
  <c r="D71"/>
  <c r="D72"/>
  <c r="D73"/>
  <c r="D74"/>
  <c r="D75"/>
  <c r="D76"/>
  <c r="D77"/>
  <c r="D78"/>
  <c r="D79"/>
  <c r="D80"/>
  <c r="D81"/>
  <c r="D82"/>
  <c r="D83"/>
  <c r="D84"/>
  <c r="D85"/>
  <c r="D86"/>
  <c r="D87"/>
  <c r="D88"/>
  <c r="D89"/>
  <c r="D90"/>
  <c r="D91"/>
  <c r="D92"/>
  <c r="D93"/>
  <c r="D63"/>
  <c r="E104"/>
  <c r="E95"/>
  <c r="H64"/>
  <c r="I64"/>
  <c r="H65"/>
  <c r="I65"/>
  <c r="H66"/>
  <c r="I66"/>
  <c r="H67"/>
  <c r="I67"/>
  <c r="H68"/>
  <c r="I68"/>
  <c r="H69"/>
  <c r="I69"/>
  <c r="H70"/>
  <c r="I70"/>
  <c r="H71"/>
  <c r="I71"/>
  <c r="H72"/>
  <c r="I72"/>
  <c r="H73"/>
  <c r="I73"/>
  <c r="H74"/>
  <c r="I74"/>
  <c r="H75"/>
  <c r="I75"/>
  <c r="H76"/>
  <c r="I76"/>
  <c r="H77"/>
  <c r="I77"/>
  <c r="H78"/>
  <c r="I78"/>
  <c r="H79"/>
  <c r="I79"/>
  <c r="H80"/>
  <c r="I80"/>
  <c r="H81"/>
  <c r="I81"/>
  <c r="H82"/>
  <c r="I82"/>
  <c r="H83"/>
  <c r="I83"/>
  <c r="H84"/>
  <c r="I84"/>
  <c r="H85"/>
  <c r="I85"/>
  <c r="H86"/>
  <c r="I86"/>
  <c r="H87"/>
  <c r="I87"/>
  <c r="H88"/>
  <c r="I88"/>
  <c r="H89"/>
  <c r="I89"/>
  <c r="H90"/>
  <c r="I90"/>
  <c r="H91"/>
  <c r="I91"/>
  <c r="H92"/>
  <c r="I92"/>
  <c r="H93"/>
  <c r="I93"/>
  <c r="I94"/>
  <c r="G96"/>
  <c r="E102"/>
  <c r="E63"/>
  <c r="E130"/>
  <c r="F130"/>
  <c r="G130"/>
  <c r="H130"/>
  <c r="L130"/>
  <c r="M130"/>
  <c r="E93"/>
  <c r="E94"/>
  <c r="E64"/>
  <c r="E65"/>
  <c r="E66"/>
  <c r="E67"/>
  <c r="E68"/>
  <c r="E69"/>
  <c r="E70"/>
  <c r="E71"/>
  <c r="E72"/>
  <c r="E73"/>
  <c r="E74"/>
  <c r="E75"/>
  <c r="E76"/>
  <c r="E77"/>
  <c r="E78"/>
  <c r="E79"/>
  <c r="E80"/>
  <c r="E81"/>
  <c r="E82"/>
  <c r="E83"/>
  <c r="E84"/>
  <c r="E85"/>
  <c r="E86"/>
  <c r="E87"/>
  <c r="E88"/>
  <c r="E89"/>
  <c r="E90"/>
  <c r="E91"/>
  <c r="E92"/>
  <c r="C55"/>
  <c r="H130" i="5"/>
  <c r="E64"/>
  <c r="E65"/>
  <c r="E66"/>
  <c r="E67"/>
  <c r="E68"/>
  <c r="E69"/>
  <c r="E70"/>
  <c r="E71"/>
  <c r="E72"/>
  <c r="E73"/>
  <c r="E74"/>
  <c r="E75"/>
  <c r="E76"/>
  <c r="E77"/>
  <c r="E78"/>
  <c r="E79"/>
  <c r="E80"/>
  <c r="E81"/>
  <c r="E82"/>
  <c r="E83"/>
  <c r="E84"/>
  <c r="E85"/>
  <c r="E86"/>
  <c r="E87"/>
  <c r="E88"/>
  <c r="E89"/>
  <c r="E90"/>
  <c r="E91"/>
  <c r="E92"/>
  <c r="E93"/>
  <c r="E102" l="1"/>
  <c r="M130"/>
</calcChain>
</file>

<file path=xl/sharedStrings.xml><?xml version="1.0" encoding="utf-8"?>
<sst xmlns="http://schemas.openxmlformats.org/spreadsheetml/2006/main" count="206" uniqueCount="103">
  <si>
    <t>SPREADSHEET FOR DATA ACQUISITION AND REDUCTION</t>
  </si>
  <si>
    <t xml:space="preserve">                              acting on an airfoil</t>
  </si>
  <si>
    <t>LAB3  -   Measurement of pressure distribution and forces</t>
  </si>
  <si>
    <t>Table of Contents</t>
  </si>
  <si>
    <t>1. Experimental Summary</t>
  </si>
  <si>
    <t>2. Data reduction equations</t>
  </si>
  <si>
    <t>3. Data Acquisition and Reduction</t>
  </si>
  <si>
    <t xml:space="preserve">    3.1  Input variables</t>
  </si>
  <si>
    <t xml:space="preserve">    3.2  Measured variables</t>
  </si>
  <si>
    <t>4. Uncertainty Analysis</t>
  </si>
  <si>
    <t xml:space="preserve">    4.1 Bias Limits</t>
  </si>
  <si>
    <t xml:space="preserve">    4.2 Precision Limits</t>
  </si>
  <si>
    <t xml:space="preserve">    4.3 Total Uncertainty</t>
  </si>
  <si>
    <t>1. Experiment summary</t>
  </si>
  <si>
    <t>Statement of Purpose:</t>
  </si>
  <si>
    <t>Facility:</t>
  </si>
  <si>
    <t>Test Design:</t>
  </si>
  <si>
    <t xml:space="preserve">Semester of tests performed:                              </t>
  </si>
  <si>
    <t>Spring 2004</t>
  </si>
  <si>
    <t>References:</t>
  </si>
  <si>
    <t>Vertical Wind Tunnel (WTA)</t>
  </si>
  <si>
    <t>Lab3 Handout: http://css.engineering.uiowa-</t>
  </si>
  <si>
    <t>2. Data Reduction Equations</t>
  </si>
  <si>
    <t>3. Data acquisition and reduction for multiple test UA approach</t>
  </si>
  <si>
    <t>3.1 Input variables</t>
  </si>
  <si>
    <t>deg C</t>
  </si>
  <si>
    <r>
      <t>kg/m</t>
    </r>
    <r>
      <rPr>
        <vertAlign val="superscript"/>
        <sz val="10"/>
        <rFont val="Arial"/>
        <family val="2"/>
      </rPr>
      <t>3</t>
    </r>
  </si>
  <si>
    <t>m/s</t>
  </si>
  <si>
    <t>Color code:</t>
  </si>
  <si>
    <t>Sections</t>
  </si>
  <si>
    <t>Comments</t>
  </si>
  <si>
    <t>deg</t>
  </si>
  <si>
    <t xml:space="preserve">AOA </t>
  </si>
  <si>
    <t>m2/s</t>
  </si>
  <si>
    <t>m</t>
  </si>
  <si>
    <t xml:space="preserve">             c </t>
  </si>
  <si>
    <t xml:space="preserve">            Re </t>
  </si>
  <si>
    <t xml:space="preserve">Average temperature </t>
  </si>
  <si>
    <t>Port</t>
  </si>
  <si>
    <t>x/c</t>
  </si>
  <si>
    <r>
      <t>p-p</t>
    </r>
    <r>
      <rPr>
        <b/>
        <vertAlign val="subscript"/>
        <sz val="10"/>
        <rFont val="Arial"/>
        <family val="2"/>
      </rPr>
      <t xml:space="preserve">inf </t>
    </r>
    <r>
      <rPr>
        <b/>
        <sz val="10"/>
        <rFont val="Arial"/>
        <family val="2"/>
      </rPr>
      <t>(Pa)</t>
    </r>
  </si>
  <si>
    <r>
      <t>C</t>
    </r>
    <r>
      <rPr>
        <b/>
        <vertAlign val="subscript"/>
        <sz val="10"/>
        <rFont val="Arial"/>
        <family val="2"/>
      </rPr>
      <t>p</t>
    </r>
  </si>
  <si>
    <r>
      <t>D</t>
    </r>
    <r>
      <rPr>
        <b/>
        <sz val="10"/>
        <rFont val="Arial"/>
        <family val="2"/>
      </rPr>
      <t>s</t>
    </r>
  </si>
  <si>
    <t>b</t>
  </si>
  <si>
    <t>q = b-a</t>
  </si>
  <si>
    <r>
      <t>L</t>
    </r>
    <r>
      <rPr>
        <b/>
        <vertAlign val="subscript"/>
        <sz val="10"/>
        <rFont val="Arial"/>
        <family val="2"/>
      </rPr>
      <t>i</t>
    </r>
  </si>
  <si>
    <t>L (Pa*m)</t>
  </si>
  <si>
    <t>or, (N/m)</t>
  </si>
  <si>
    <r>
      <t>C</t>
    </r>
    <r>
      <rPr>
        <b/>
        <vertAlign val="subscript"/>
        <sz val="10"/>
        <rFont val="Arial"/>
        <family val="2"/>
      </rPr>
      <t xml:space="preserve">L = </t>
    </r>
  </si>
  <si>
    <t>Cp</t>
  </si>
  <si>
    <t>Cl</t>
  </si>
  <si>
    <t>port num</t>
  </si>
  <si>
    <t>B^2</t>
  </si>
  <si>
    <t>P^2</t>
  </si>
  <si>
    <t>U</t>
  </si>
  <si>
    <t>Data Given</t>
  </si>
  <si>
    <t>.edu/~fluids/Lab/EFDLab3.PDF, http://www.engineering.</t>
  </si>
  <si>
    <t>uiowa.edu/fluidslab/</t>
  </si>
  <si>
    <t xml:space="preserve">The purpose of this spreadsheet is to facilitate data </t>
  </si>
  <si>
    <t xml:space="preserve">acquisition, reduction and uncertainty analysis </t>
  </si>
  <si>
    <t>3.2 Measured variables (Load cell data)</t>
  </si>
  <si>
    <t>Lift (pressure distribution)</t>
  </si>
  <si>
    <t>Lift (load cell)</t>
  </si>
  <si>
    <t>Newtons</t>
  </si>
  <si>
    <t>4. Uncertainty analysis</t>
  </si>
  <si>
    <t>Airfoil set in the test section of the wind tunnel</t>
  </si>
  <si>
    <t>AOA 0</t>
  </si>
  <si>
    <t>AOA 6</t>
  </si>
  <si>
    <t>AOA 13</t>
  </si>
  <si>
    <t>AOA 16</t>
  </si>
  <si>
    <t>X/C</t>
  </si>
  <si>
    <t>3.2.1 Measured variables (Pressure Distribution, Pressure and Lift Coefficients)</t>
  </si>
  <si>
    <t>STDev</t>
  </si>
  <si>
    <t>Ucp%</t>
  </si>
  <si>
    <t>Ucl%</t>
  </si>
  <si>
    <t>Instructions</t>
  </si>
  <si>
    <t xml:space="preserve">Enter experimental conditions in the </t>
  </si>
  <si>
    <t>green cells</t>
  </si>
  <si>
    <t>For cells B130 to B139 enter repeated pressure values at Port number 0</t>
  </si>
  <si>
    <t xml:space="preserve">Estimate for total bias limit for port 0 is provided in the following table. </t>
  </si>
  <si>
    <t xml:space="preserve">The precision limit at port 0 is calculated in F130 </t>
  </si>
  <si>
    <t>AOA</t>
  </si>
  <si>
    <t>Cl benchmark</t>
  </si>
  <si>
    <t>Benchmark data for Cl</t>
  </si>
  <si>
    <r>
      <t>Note: The reference data for all angles of attack is provided in this same file in the next sheet</t>
    </r>
    <r>
      <rPr>
        <sz val="10"/>
        <color indexed="10"/>
        <rFont val="Arial"/>
        <family val="2"/>
      </rPr>
      <t>.</t>
    </r>
  </si>
  <si>
    <t xml:space="preserve">                             Benchmark data for pressure coefficient (Cp)</t>
  </si>
  <si>
    <t>Benchmark data for lift coefficient (Cl)</t>
  </si>
  <si>
    <t>are shown below.</t>
  </si>
  <si>
    <t xml:space="preserve">Example plots for both pressure and lift coefficient along with the benchmark data </t>
  </si>
  <si>
    <t xml:space="preserve">Both Cp and Cl need to be plotted along with the benchmark data on the same graph. </t>
  </si>
  <si>
    <r>
      <t xml:space="preserve">               </t>
    </r>
    <r>
      <rPr>
        <sz val="12"/>
        <rFont val="Symbol"/>
        <family val="1"/>
        <charset val="2"/>
      </rPr>
      <t xml:space="preserve">  n</t>
    </r>
  </si>
  <si>
    <t>Enter experimental data</t>
  </si>
  <si>
    <t>Calculated/output value</t>
  </si>
  <si>
    <t>Drag (load cell)</t>
  </si>
  <si>
    <t>Benchmark data for drag coefficient(Cd)</t>
  </si>
  <si>
    <t>Benchmark data for Cd</t>
  </si>
  <si>
    <t>Pressure (Pa)</t>
  </si>
  <si>
    <t>Pressure (Pas)</t>
  </si>
  <si>
    <t>Cl or Cd</t>
  </si>
  <si>
    <t>Use your load cell calibration data to find the two calibration curves for the lift and drag directions; the relationship between voltage and force is linear.  Your two equations should appear as follows: force = slope*voltage + intercept (y=mx+b).  Next, take an average of the lift and drag voltage readings and plug in those averages into the corresponding lift force calibration curve equation or drag force calibration curve equation.  The forces you calculate go in cells D103 and D104.</t>
  </si>
  <si>
    <t xml:space="preserve">Note: One worksheet corresponds to AoA of 0° and the other worksheet corresponds to an    AoA of 6°, 13°, or 16°.  </t>
  </si>
  <si>
    <t>Enter in AoA</t>
  </si>
  <si>
    <t>Enter in free stream velocity</t>
  </si>
</sst>
</file>

<file path=xl/styles.xml><?xml version="1.0" encoding="utf-8"?>
<styleSheet xmlns="http://schemas.openxmlformats.org/spreadsheetml/2006/main">
  <numFmts count="2">
    <numFmt numFmtId="167" formatCode="0.0000"/>
    <numFmt numFmtId="168" formatCode="0.000"/>
  </numFmts>
  <fonts count="16">
    <font>
      <sz val="10"/>
      <name val="Arial"/>
    </font>
    <font>
      <b/>
      <sz val="10"/>
      <name val="Arial"/>
      <family val="2"/>
    </font>
    <font>
      <sz val="10"/>
      <name val="Arial"/>
      <family val="2"/>
    </font>
    <font>
      <vertAlign val="superscript"/>
      <sz val="10"/>
      <name val="Arial"/>
      <family val="2"/>
    </font>
    <font>
      <i/>
      <sz val="10"/>
      <name val="Arial"/>
      <family val="2"/>
    </font>
    <font>
      <b/>
      <vertAlign val="subscript"/>
      <sz val="10"/>
      <name val="Arial"/>
      <family val="2"/>
    </font>
    <font>
      <b/>
      <sz val="10"/>
      <name val="Symbol"/>
      <family val="1"/>
      <charset val="2"/>
    </font>
    <font>
      <b/>
      <sz val="10"/>
      <name val="Arial"/>
    </font>
    <font>
      <sz val="10"/>
      <color indexed="10"/>
      <name val="Arial"/>
      <family val="2"/>
    </font>
    <font>
      <sz val="20"/>
      <name val="Arial"/>
    </font>
    <font>
      <b/>
      <sz val="10"/>
      <color indexed="10"/>
      <name val="Arial"/>
      <family val="2"/>
    </font>
    <font>
      <b/>
      <sz val="20"/>
      <name val="Arial"/>
      <family val="2"/>
    </font>
    <font>
      <b/>
      <sz val="20"/>
      <color indexed="10"/>
      <name val="Arial"/>
      <family val="2"/>
    </font>
    <font>
      <sz val="10"/>
      <name val="Symbol"/>
      <family val="1"/>
      <charset val="2"/>
    </font>
    <font>
      <sz val="12"/>
      <name val="Symbol"/>
      <family val="1"/>
      <charset val="2"/>
    </font>
    <font>
      <sz val="10"/>
      <name val="Calibri"/>
      <family val="2"/>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46"/>
        <bgColor indexed="64"/>
      </patternFill>
    </fill>
    <fill>
      <patternFill patternType="lightGray"/>
    </fill>
    <fill>
      <patternFill patternType="solid">
        <fgColor indexed="22"/>
        <bgColor indexed="46"/>
      </patternFill>
    </fill>
    <fill>
      <patternFill patternType="solid">
        <fgColor indexed="52"/>
        <bgColor indexed="64"/>
      </patternFill>
    </fill>
    <fill>
      <patternFill patternType="solid">
        <fgColor indexed="43"/>
        <bgColor indexed="64"/>
      </patternFill>
    </fill>
    <fill>
      <patternFill patternType="solid">
        <fgColor indexed="9"/>
        <bgColor indexed="64"/>
      </patternFill>
    </fill>
    <fill>
      <patternFill patternType="solid">
        <fgColor rgb="FFCCFFCC"/>
        <bgColor indexed="64"/>
      </patternFill>
    </fill>
    <fill>
      <patternFill patternType="solid">
        <fgColor rgb="FFCC99FF"/>
        <bgColor indexed="64"/>
      </patternFill>
    </fill>
    <fill>
      <patternFill patternType="solid">
        <fgColor theme="0" tint="-0.34998626667073579"/>
        <bgColor indexed="64"/>
      </patternFill>
    </fill>
    <fill>
      <patternFill patternType="solid">
        <fgColor rgb="FFCCFFFF"/>
        <bgColor indexed="64"/>
      </patternFill>
    </fill>
    <fill>
      <patternFill patternType="solid">
        <fgColor rgb="FFB2B2B2"/>
        <bgColor indexed="64"/>
      </patternFill>
    </fill>
    <fill>
      <patternFill patternType="solid">
        <fgColor theme="9" tint="-0.249977111117893"/>
        <bgColor indexed="64"/>
      </patternFill>
    </fill>
  </fills>
  <borders count="2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
    <xf numFmtId="0" fontId="0" fillId="0" borderId="0"/>
  </cellStyleXfs>
  <cellXfs count="124">
    <xf numFmtId="0" fontId="0" fillId="0" borderId="0" xfId="0"/>
    <xf numFmtId="0" fontId="1" fillId="0" borderId="0" xfId="0" applyFont="1"/>
    <xf numFmtId="0" fontId="1" fillId="2" borderId="1" xfId="0" applyFont="1" applyFill="1" applyBorder="1"/>
    <xf numFmtId="0" fontId="0" fillId="2" borderId="1" xfId="0" applyFill="1" applyBorder="1"/>
    <xf numFmtId="0" fontId="0" fillId="2" borderId="0" xfId="0" applyFill="1"/>
    <xf numFmtId="0" fontId="1" fillId="2" borderId="0" xfId="0" applyFont="1" applyFill="1"/>
    <xf numFmtId="0" fontId="1" fillId="2" borderId="0" xfId="0" applyFont="1"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1" xfId="0" applyFill="1" applyBorder="1"/>
    <xf numFmtId="0" fontId="0" fillId="3" borderId="8" xfId="0" applyFill="1" applyBorder="1"/>
    <xf numFmtId="0" fontId="1" fillId="2" borderId="9" xfId="0" applyFont="1" applyFill="1" applyBorder="1"/>
    <xf numFmtId="0" fontId="0" fillId="2" borderId="10" xfId="0" applyFill="1" applyBorder="1"/>
    <xf numFmtId="0" fontId="0" fillId="2" borderId="0" xfId="0" applyFill="1" applyBorder="1"/>
    <xf numFmtId="0" fontId="0" fillId="0" borderId="0" xfId="0" applyAlignment="1">
      <alignment horizontal="center"/>
    </xf>
    <xf numFmtId="0" fontId="4" fillId="0" borderId="0" xfId="0" applyFont="1"/>
    <xf numFmtId="0" fontId="0" fillId="4" borderId="11" xfId="0" applyFill="1" applyBorder="1"/>
    <xf numFmtId="0" fontId="0" fillId="3" borderId="11" xfId="0" applyFill="1" applyBorder="1"/>
    <xf numFmtId="0" fontId="0" fillId="5" borderId="11" xfId="0" applyFill="1" applyBorder="1"/>
    <xf numFmtId="0" fontId="0" fillId="6" borderId="11" xfId="0" applyFill="1" applyBorder="1"/>
    <xf numFmtId="0" fontId="0" fillId="5" borderId="11" xfId="0" applyFill="1" applyBorder="1" applyAlignment="1">
      <alignment horizontal="center"/>
    </xf>
    <xf numFmtId="0" fontId="2" fillId="0" borderId="0" xfId="0" applyFont="1" applyAlignment="1">
      <alignment horizontal="center"/>
    </xf>
    <xf numFmtId="0" fontId="1" fillId="2" borderId="12" xfId="0" applyFont="1" applyFill="1" applyBorder="1"/>
    <xf numFmtId="0" fontId="1" fillId="0" borderId="0" xfId="0" applyFont="1" applyAlignment="1">
      <alignment horizontal="center"/>
    </xf>
    <xf numFmtId="0" fontId="7" fillId="0" borderId="0" xfId="0" applyFont="1" applyAlignment="1">
      <alignment horizontal="center"/>
    </xf>
    <xf numFmtId="11" fontId="0" fillId="0" borderId="0" xfId="0" applyNumberFormat="1" applyAlignment="1">
      <alignment horizontal="center"/>
    </xf>
    <xf numFmtId="0" fontId="7" fillId="0" borderId="13" xfId="0" applyFont="1" applyBorder="1" applyAlignment="1">
      <alignment horizontal="center"/>
    </xf>
    <xf numFmtId="11" fontId="1" fillId="0" borderId="14" xfId="0" applyNumberFormat="1" applyFont="1" applyBorder="1" applyAlignment="1">
      <alignment horizontal="center"/>
    </xf>
    <xf numFmtId="11" fontId="0" fillId="6" borderId="11" xfId="0" applyNumberFormat="1" applyFill="1" applyBorder="1" applyAlignment="1">
      <alignment horizontal="center"/>
    </xf>
    <xf numFmtId="0" fontId="0" fillId="6" borderId="11" xfId="0" applyFill="1" applyBorder="1" applyAlignment="1">
      <alignment horizontal="center"/>
    </xf>
    <xf numFmtId="0" fontId="7" fillId="0" borderId="7" xfId="0" applyFont="1" applyBorder="1" applyAlignment="1">
      <alignment horizontal="center"/>
    </xf>
    <xf numFmtId="0" fontId="0" fillId="6" borderId="9" xfId="0" applyFill="1" applyBorder="1" applyAlignment="1">
      <alignment horizontal="center"/>
    </xf>
    <xf numFmtId="11" fontId="1" fillId="6" borderId="11" xfId="0" applyNumberFormat="1" applyFont="1" applyFill="1" applyBorder="1" applyAlignment="1">
      <alignment horizontal="center"/>
    </xf>
    <xf numFmtId="11" fontId="1" fillId="0" borderId="0" xfId="0" applyNumberFormat="1" applyFont="1" applyAlignment="1">
      <alignment horizontal="center"/>
    </xf>
    <xf numFmtId="0" fontId="0" fillId="7" borderId="11" xfId="0" applyFill="1" applyBorder="1"/>
    <xf numFmtId="0" fontId="0" fillId="7" borderId="11" xfId="0" applyFill="1" applyBorder="1" applyAlignment="1">
      <alignment horizontal="center"/>
    </xf>
    <xf numFmtId="11" fontId="0" fillId="6" borderId="15" xfId="0" applyNumberFormat="1" applyFill="1" applyBorder="1" applyAlignment="1">
      <alignment horizontal="center"/>
    </xf>
    <xf numFmtId="0" fontId="0" fillId="6" borderId="15" xfId="0" applyFill="1" applyBorder="1" applyAlignment="1">
      <alignment horizontal="center"/>
    </xf>
    <xf numFmtId="0" fontId="1" fillId="8" borderId="11" xfId="0" applyFont="1" applyFill="1" applyBorder="1" applyAlignment="1">
      <alignment horizontal="center"/>
    </xf>
    <xf numFmtId="0" fontId="6" fillId="8" borderId="11" xfId="0" applyFont="1" applyFill="1" applyBorder="1" applyAlignment="1">
      <alignment horizontal="center"/>
    </xf>
    <xf numFmtId="0" fontId="7" fillId="8" borderId="11" xfId="0" applyFont="1" applyFill="1" applyBorder="1" applyAlignment="1">
      <alignment horizontal="center"/>
    </xf>
    <xf numFmtId="11" fontId="0" fillId="7" borderId="15" xfId="0" applyNumberFormat="1" applyFill="1" applyBorder="1" applyAlignment="1">
      <alignment horizontal="center"/>
    </xf>
    <xf numFmtId="0" fontId="0" fillId="0" borderId="0" xfId="0" applyFill="1" applyBorder="1"/>
    <xf numFmtId="0" fontId="1" fillId="0" borderId="0" xfId="0" applyFont="1" applyFill="1" applyBorder="1"/>
    <xf numFmtId="0" fontId="1" fillId="3" borderId="11" xfId="0" applyFont="1" applyFill="1" applyBorder="1"/>
    <xf numFmtId="0" fontId="8" fillId="0" borderId="0" xfId="0" applyFont="1" applyAlignment="1">
      <alignment horizontal="center"/>
    </xf>
    <xf numFmtId="0" fontId="8" fillId="0" borderId="0" xfId="0" applyFont="1" applyBorder="1"/>
    <xf numFmtId="0" fontId="0" fillId="0" borderId="0" xfId="0" applyBorder="1"/>
    <xf numFmtId="0" fontId="0" fillId="2" borderId="0" xfId="0" applyFill="1" applyAlignment="1">
      <alignment horizontal="center"/>
    </xf>
    <xf numFmtId="11" fontId="0" fillId="2" borderId="0" xfId="0" applyNumberFormat="1" applyFill="1" applyAlignment="1">
      <alignment horizontal="center"/>
    </xf>
    <xf numFmtId="0" fontId="2" fillId="0" borderId="0" xfId="0" applyFont="1"/>
    <xf numFmtId="11" fontId="0" fillId="8" borderId="11" xfId="0" applyNumberFormat="1" applyFill="1" applyBorder="1" applyAlignment="1">
      <alignment horizontal="center"/>
    </xf>
    <xf numFmtId="0" fontId="1" fillId="8" borderId="11" xfId="0" applyFont="1" applyFill="1" applyBorder="1"/>
    <xf numFmtId="0" fontId="0" fillId="9" borderId="15" xfId="0" applyFill="1" applyBorder="1" applyAlignment="1">
      <alignment horizontal="center"/>
    </xf>
    <xf numFmtId="0" fontId="0" fillId="10" borderId="0" xfId="0" applyFill="1"/>
    <xf numFmtId="0" fontId="0" fillId="3" borderId="9" xfId="0" applyFill="1" applyBorder="1"/>
    <xf numFmtId="0" fontId="0" fillId="3" borderId="16" xfId="0" applyFill="1" applyBorder="1"/>
    <xf numFmtId="0" fontId="0" fillId="3" borderId="10" xfId="0" applyFill="1" applyBorder="1"/>
    <xf numFmtId="0" fontId="1" fillId="3" borderId="9" xfId="0" applyFont="1" applyFill="1" applyBorder="1"/>
    <xf numFmtId="0" fontId="9" fillId="0" borderId="0" xfId="0" applyFont="1"/>
    <xf numFmtId="0" fontId="11" fillId="0" borderId="0" xfId="0" applyFont="1"/>
    <xf numFmtId="0" fontId="9" fillId="7" borderId="11" xfId="0" applyFont="1" applyFill="1" applyBorder="1"/>
    <xf numFmtId="0" fontId="12" fillId="0" borderId="0" xfId="0" applyFont="1"/>
    <xf numFmtId="168" fontId="0" fillId="5" borderId="9" xfId="0" applyNumberFormat="1" applyFill="1" applyBorder="1" applyAlignment="1">
      <alignment horizontal="center"/>
    </xf>
    <xf numFmtId="0" fontId="0" fillId="8" borderId="11" xfId="0" applyFill="1" applyBorder="1" applyAlignment="1">
      <alignment horizontal="center"/>
    </xf>
    <xf numFmtId="0" fontId="0" fillId="7" borderId="10" xfId="0" applyFill="1" applyBorder="1" applyAlignment="1">
      <alignment horizontal="center"/>
    </xf>
    <xf numFmtId="0" fontId="0" fillId="10" borderId="17" xfId="0" applyFill="1" applyBorder="1"/>
    <xf numFmtId="0" fontId="10" fillId="11" borderId="2" xfId="0" applyFont="1" applyFill="1" applyBorder="1"/>
    <xf numFmtId="0" fontId="0" fillId="11" borderId="3" xfId="0" applyFill="1" applyBorder="1"/>
    <xf numFmtId="0" fontId="0" fillId="11" borderId="4" xfId="0" applyFill="1" applyBorder="1"/>
    <xf numFmtId="0" fontId="10" fillId="11" borderId="5" xfId="0" applyFont="1" applyFill="1" applyBorder="1"/>
    <xf numFmtId="0" fontId="0" fillId="11" borderId="0" xfId="0" applyFill="1" applyBorder="1"/>
    <xf numFmtId="0" fontId="0" fillId="11" borderId="6" xfId="0" applyFill="1" applyBorder="1"/>
    <xf numFmtId="0" fontId="10" fillId="11" borderId="7" xfId="0" applyFont="1" applyFill="1" applyBorder="1"/>
    <xf numFmtId="0" fontId="0" fillId="11" borderId="1" xfId="0" applyFill="1" applyBorder="1"/>
    <xf numFmtId="0" fontId="0" fillId="11" borderId="8" xfId="0" applyFill="1" applyBorder="1"/>
    <xf numFmtId="167" fontId="0" fillId="12" borderId="18" xfId="0" applyNumberFormat="1" applyFill="1" applyBorder="1"/>
    <xf numFmtId="0" fontId="13" fillId="0" borderId="0" xfId="0" applyFont="1"/>
    <xf numFmtId="0" fontId="0" fillId="7" borderId="19" xfId="0" applyFill="1" applyBorder="1" applyAlignment="1">
      <alignment horizontal="center"/>
    </xf>
    <xf numFmtId="167" fontId="0" fillId="12" borderId="20" xfId="0" applyNumberFormat="1" applyFill="1" applyBorder="1"/>
    <xf numFmtId="0" fontId="0" fillId="7" borderId="21" xfId="0" applyFill="1" applyBorder="1" applyAlignment="1">
      <alignment horizontal="center"/>
    </xf>
    <xf numFmtId="0" fontId="0" fillId="13" borderId="21" xfId="0" applyFill="1" applyBorder="1"/>
    <xf numFmtId="0" fontId="0" fillId="14" borderId="21" xfId="0" applyFill="1" applyBorder="1" applyAlignment="1">
      <alignment horizontal="center"/>
    </xf>
    <xf numFmtId="0" fontId="0" fillId="14" borderId="22" xfId="0" applyFill="1" applyBorder="1" applyAlignment="1">
      <alignment horizontal="center"/>
    </xf>
    <xf numFmtId="0" fontId="0" fillId="14" borderId="23" xfId="0" applyFill="1" applyBorder="1" applyAlignment="1">
      <alignment horizontal="center"/>
    </xf>
    <xf numFmtId="0" fontId="0" fillId="14" borderId="24" xfId="0" applyFill="1" applyBorder="1" applyAlignment="1">
      <alignment horizontal="center"/>
    </xf>
    <xf numFmtId="0" fontId="0" fillId="15" borderId="21" xfId="0" applyFill="1" applyBorder="1" applyAlignment="1">
      <alignment horizontal="center"/>
    </xf>
    <xf numFmtId="0" fontId="2" fillId="8" borderId="11" xfId="0" applyFont="1" applyFill="1" applyBorder="1" applyAlignment="1">
      <alignment horizontal="center"/>
    </xf>
    <xf numFmtId="0" fontId="0" fillId="0" borderId="0" xfId="0" applyFill="1"/>
    <xf numFmtId="167" fontId="0" fillId="6" borderId="9" xfId="0" applyNumberFormat="1" applyFill="1" applyBorder="1"/>
    <xf numFmtId="168" fontId="0" fillId="13" borderId="21" xfId="0" applyNumberFormat="1" applyFill="1" applyBorder="1" applyAlignment="1">
      <alignment horizontal="center"/>
    </xf>
    <xf numFmtId="0" fontId="0" fillId="13" borderId="25" xfId="0" applyFill="1" applyBorder="1" applyAlignment="1">
      <alignment horizontal="center"/>
    </xf>
    <xf numFmtId="0" fontId="0" fillId="13" borderId="26" xfId="0" applyFill="1" applyBorder="1" applyAlignment="1">
      <alignment horizontal="center"/>
    </xf>
    <xf numFmtId="0" fontId="0" fillId="0" borderId="0" xfId="0" applyFill="1" applyBorder="1" applyAlignment="1">
      <alignment horizontal="center"/>
    </xf>
    <xf numFmtId="167" fontId="0" fillId="0" borderId="0" xfId="0" applyNumberFormat="1" applyFill="1" applyBorder="1" applyAlignment="1">
      <alignment horizontal="center"/>
    </xf>
    <xf numFmtId="0" fontId="1" fillId="0" borderId="0" xfId="0" applyFont="1" applyFill="1" applyBorder="1" applyAlignment="1">
      <alignment horizontal="center"/>
    </xf>
    <xf numFmtId="167" fontId="0" fillId="6" borderId="11" xfId="0" applyNumberFormat="1" applyFill="1" applyBorder="1" applyAlignment="1">
      <alignment horizontal="center"/>
    </xf>
    <xf numFmtId="0" fontId="15" fillId="0" borderId="0" xfId="0" applyFont="1"/>
    <xf numFmtId="0" fontId="9" fillId="0" borderId="0" xfId="0" applyFont="1" applyFill="1"/>
    <xf numFmtId="0" fontId="9" fillId="0" borderId="0" xfId="0" applyFont="1" applyFill="1" applyBorder="1"/>
    <xf numFmtId="0" fontId="9" fillId="0" borderId="0" xfId="0" applyFont="1" applyBorder="1"/>
    <xf numFmtId="0" fontId="0" fillId="17" borderId="11" xfId="0" applyFill="1" applyBorder="1"/>
    <xf numFmtId="0" fontId="2" fillId="16" borderId="2" xfId="0" applyFont="1" applyFill="1" applyBorder="1" applyAlignment="1">
      <alignment wrapText="1"/>
    </xf>
    <xf numFmtId="0" fontId="2" fillId="16" borderId="3" xfId="0" applyFont="1" applyFill="1" applyBorder="1" applyAlignment="1">
      <alignment wrapText="1"/>
    </xf>
    <xf numFmtId="0" fontId="2" fillId="16" borderId="4" xfId="0" applyFont="1" applyFill="1" applyBorder="1" applyAlignment="1">
      <alignment wrapText="1"/>
    </xf>
    <xf numFmtId="0" fontId="2" fillId="16" borderId="5" xfId="0" applyFont="1" applyFill="1" applyBorder="1" applyAlignment="1">
      <alignment wrapText="1"/>
    </xf>
    <xf numFmtId="0" fontId="2" fillId="16" borderId="0" xfId="0" applyFont="1" applyFill="1" applyBorder="1" applyAlignment="1">
      <alignment wrapText="1"/>
    </xf>
    <xf numFmtId="0" fontId="2" fillId="16" borderId="6" xfId="0" applyFont="1" applyFill="1" applyBorder="1" applyAlignment="1">
      <alignment wrapText="1"/>
    </xf>
    <xf numFmtId="0" fontId="2" fillId="16" borderId="7" xfId="0" applyFont="1" applyFill="1" applyBorder="1" applyAlignment="1">
      <alignment wrapText="1"/>
    </xf>
    <xf numFmtId="0" fontId="2" fillId="16" borderId="1" xfId="0" applyFont="1" applyFill="1" applyBorder="1" applyAlignment="1">
      <alignment wrapText="1"/>
    </xf>
    <xf numFmtId="0" fontId="2" fillId="16" borderId="8" xfId="0" applyFont="1" applyFill="1" applyBorder="1" applyAlignment="1">
      <alignment wrapText="1"/>
    </xf>
    <xf numFmtId="0" fontId="10" fillId="11" borderId="2" xfId="0" applyFont="1" applyFill="1" applyBorder="1" applyAlignment="1">
      <alignment vertical="top" wrapText="1"/>
    </xf>
    <xf numFmtId="0" fontId="10" fillId="11" borderId="3" xfId="0" applyFont="1" applyFill="1" applyBorder="1" applyAlignment="1">
      <alignment vertical="top" wrapText="1"/>
    </xf>
    <xf numFmtId="0" fontId="10" fillId="11" borderId="4" xfId="0" applyFont="1" applyFill="1" applyBorder="1" applyAlignment="1">
      <alignment vertical="top" wrapText="1"/>
    </xf>
    <xf numFmtId="0" fontId="10" fillId="11" borderId="7" xfId="0" applyFont="1" applyFill="1" applyBorder="1" applyAlignment="1">
      <alignment vertical="top" wrapText="1"/>
    </xf>
    <xf numFmtId="0" fontId="10" fillId="11" borderId="1" xfId="0" applyFont="1" applyFill="1" applyBorder="1" applyAlignment="1">
      <alignment vertical="top" wrapText="1"/>
    </xf>
    <xf numFmtId="0" fontId="10" fillId="11" borderId="8" xfId="0" applyFont="1" applyFill="1" applyBorder="1" applyAlignment="1">
      <alignment vertical="top" wrapText="1"/>
    </xf>
    <xf numFmtId="0" fontId="0" fillId="18" borderId="0" xfId="0" applyFill="1"/>
    <xf numFmtId="0" fontId="0" fillId="13" borderId="11" xfId="0" applyFill="1" applyBorder="1"/>
  </cellXfs>
  <cellStyles count="1">
    <cellStyle name="Normal" xfId="0" builtinId="0"/>
  </cellStyles>
  <dxfs count="0"/>
  <tableStyles count="0" defaultTableStyle="TableStyleMedium9" defaultPivotStyle="PivotStyleLight16"/>
  <colors>
    <mruColors>
      <color rgb="FFCCFF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00" b="1" i="0" u="none" strike="noStrike" baseline="0">
                <a:solidFill>
                  <a:srgbClr val="000000"/>
                </a:solidFill>
                <a:latin typeface="Arial"/>
                <a:ea typeface="Arial"/>
                <a:cs typeface="Arial"/>
              </a:defRPr>
            </a:pPr>
            <a:r>
              <a:rPr lang="en-US"/>
              <a:t>Cp </a:t>
            </a:r>
          </a:p>
        </c:rich>
      </c:tx>
      <c:layout>
        <c:manualLayout>
          <c:xMode val="edge"/>
          <c:yMode val="edge"/>
          <c:x val="0.48076923076923078"/>
          <c:y val="3.4883720930232558E-2"/>
        </c:manualLayout>
      </c:layout>
      <c:spPr>
        <a:noFill/>
        <a:ln w="25400">
          <a:noFill/>
        </a:ln>
      </c:spPr>
    </c:title>
    <c:plotArea>
      <c:layout>
        <c:manualLayout>
          <c:layoutTarget val="inner"/>
          <c:xMode val="edge"/>
          <c:yMode val="edge"/>
          <c:x val="0.14957296168236195"/>
          <c:y val="0.18313953488372092"/>
          <c:w val="0.797010210107443"/>
          <c:h val="0.67732558139534882"/>
        </c:manualLayout>
      </c:layout>
      <c:scatterChart>
        <c:scatterStyle val="lineMarker"/>
        <c:ser>
          <c:idx val="0"/>
          <c:order val="0"/>
          <c:tx>
            <c:v>experimental data</c:v>
          </c:tx>
          <c:spPr>
            <a:ln w="28575">
              <a:noFill/>
            </a:ln>
          </c:spPr>
          <c:marker>
            <c:symbol val="diamond"/>
            <c:size val="5"/>
            <c:spPr>
              <a:solidFill>
                <a:srgbClr val="000080"/>
              </a:solidFill>
              <a:ln>
                <a:solidFill>
                  <a:srgbClr val="000080"/>
                </a:solidFill>
                <a:prstDash val="solid"/>
              </a:ln>
            </c:spPr>
          </c:marker>
          <c:xVal>
            <c:numRef>
              <c:f>'Data acqu, reduct, UA for AoA 0'!$C$63:$C$92</c:f>
              <c:numCache>
                <c:formatCode>General</c:formatCode>
                <c:ptCount val="30"/>
                <c:pt idx="0">
                  <c:v>0</c:v>
                </c:pt>
                <c:pt idx="1">
                  <c:v>1.25</c:v>
                </c:pt>
                <c:pt idx="2">
                  <c:v>2.5</c:v>
                </c:pt>
                <c:pt idx="3">
                  <c:v>5</c:v>
                </c:pt>
                <c:pt idx="4">
                  <c:v>7.5</c:v>
                </c:pt>
                <c:pt idx="5">
                  <c:v>10</c:v>
                </c:pt>
                <c:pt idx="6">
                  <c:v>15</c:v>
                </c:pt>
                <c:pt idx="7">
                  <c:v>20</c:v>
                </c:pt>
                <c:pt idx="8">
                  <c:v>30</c:v>
                </c:pt>
                <c:pt idx="9">
                  <c:v>40</c:v>
                </c:pt>
                <c:pt idx="10">
                  <c:v>50</c:v>
                </c:pt>
                <c:pt idx="11">
                  <c:v>60</c:v>
                </c:pt>
                <c:pt idx="12">
                  <c:v>70</c:v>
                </c:pt>
                <c:pt idx="13">
                  <c:v>80</c:v>
                </c:pt>
                <c:pt idx="14">
                  <c:v>90</c:v>
                </c:pt>
                <c:pt idx="15">
                  <c:v>100</c:v>
                </c:pt>
                <c:pt idx="16">
                  <c:v>90</c:v>
                </c:pt>
                <c:pt idx="17">
                  <c:v>80</c:v>
                </c:pt>
                <c:pt idx="18">
                  <c:v>70</c:v>
                </c:pt>
                <c:pt idx="19">
                  <c:v>60</c:v>
                </c:pt>
                <c:pt idx="20">
                  <c:v>50</c:v>
                </c:pt>
                <c:pt idx="21">
                  <c:v>40</c:v>
                </c:pt>
                <c:pt idx="22">
                  <c:v>30</c:v>
                </c:pt>
                <c:pt idx="23">
                  <c:v>20</c:v>
                </c:pt>
                <c:pt idx="24">
                  <c:v>15</c:v>
                </c:pt>
                <c:pt idx="25">
                  <c:v>10</c:v>
                </c:pt>
                <c:pt idx="26">
                  <c:v>7.5</c:v>
                </c:pt>
                <c:pt idx="27">
                  <c:v>5</c:v>
                </c:pt>
                <c:pt idx="28">
                  <c:v>2.5</c:v>
                </c:pt>
                <c:pt idx="29">
                  <c:v>1.25</c:v>
                </c:pt>
              </c:numCache>
            </c:numRef>
          </c:xVal>
          <c:yVal>
            <c:numRef>
              <c:f>'Data acqu, reduct, UA for AoA 0'!$E$63:$E$92</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yVal>
        </c:ser>
        <c:ser>
          <c:idx val="1"/>
          <c:order val="1"/>
          <c:tx>
            <c:v>Benchmark</c:v>
          </c:tx>
          <c:spPr>
            <a:ln w="28575">
              <a:noFill/>
            </a:ln>
          </c:spPr>
          <c:marker>
            <c:symbol val="square"/>
            <c:size val="5"/>
            <c:spPr>
              <a:solidFill>
                <a:srgbClr val="FF00FF"/>
              </a:solidFill>
              <a:ln>
                <a:solidFill>
                  <a:srgbClr val="FF00FF"/>
                </a:solidFill>
                <a:prstDash val="solid"/>
              </a:ln>
            </c:spPr>
          </c:marker>
          <c:xVal>
            <c:numRef>
              <c:f>'Reference data'!$A$4:$A$33</c:f>
              <c:numCache>
                <c:formatCode>General</c:formatCode>
                <c:ptCount val="30"/>
                <c:pt idx="0">
                  <c:v>0</c:v>
                </c:pt>
                <c:pt idx="1">
                  <c:v>1.25</c:v>
                </c:pt>
                <c:pt idx="2">
                  <c:v>2.5</c:v>
                </c:pt>
                <c:pt idx="3">
                  <c:v>5</c:v>
                </c:pt>
                <c:pt idx="4">
                  <c:v>7.5</c:v>
                </c:pt>
                <c:pt idx="5">
                  <c:v>10</c:v>
                </c:pt>
                <c:pt idx="6">
                  <c:v>15</c:v>
                </c:pt>
                <c:pt idx="7">
                  <c:v>20</c:v>
                </c:pt>
                <c:pt idx="8">
                  <c:v>30</c:v>
                </c:pt>
                <c:pt idx="9">
                  <c:v>40</c:v>
                </c:pt>
                <c:pt idx="10">
                  <c:v>50</c:v>
                </c:pt>
                <c:pt idx="11">
                  <c:v>60</c:v>
                </c:pt>
                <c:pt idx="12">
                  <c:v>70</c:v>
                </c:pt>
                <c:pt idx="13">
                  <c:v>80</c:v>
                </c:pt>
                <c:pt idx="14">
                  <c:v>90</c:v>
                </c:pt>
                <c:pt idx="15">
                  <c:v>100</c:v>
                </c:pt>
                <c:pt idx="16">
                  <c:v>90</c:v>
                </c:pt>
                <c:pt idx="17">
                  <c:v>80</c:v>
                </c:pt>
                <c:pt idx="18">
                  <c:v>70</c:v>
                </c:pt>
                <c:pt idx="19">
                  <c:v>60</c:v>
                </c:pt>
                <c:pt idx="20">
                  <c:v>50</c:v>
                </c:pt>
                <c:pt idx="21">
                  <c:v>40</c:v>
                </c:pt>
                <c:pt idx="22">
                  <c:v>30</c:v>
                </c:pt>
                <c:pt idx="23">
                  <c:v>20</c:v>
                </c:pt>
                <c:pt idx="24">
                  <c:v>15</c:v>
                </c:pt>
                <c:pt idx="25">
                  <c:v>10</c:v>
                </c:pt>
                <c:pt idx="26">
                  <c:v>7.5</c:v>
                </c:pt>
                <c:pt idx="27">
                  <c:v>5</c:v>
                </c:pt>
                <c:pt idx="28">
                  <c:v>2.5</c:v>
                </c:pt>
                <c:pt idx="29">
                  <c:v>1.25</c:v>
                </c:pt>
              </c:numCache>
            </c:numRef>
          </c:xVal>
          <c:yVal>
            <c:numRef>
              <c:f>'Reference data'!$B$4:$B$33</c:f>
              <c:numCache>
                <c:formatCode>General</c:formatCode>
                <c:ptCount val="30"/>
                <c:pt idx="0">
                  <c:v>1.1383447851502411</c:v>
                </c:pt>
                <c:pt idx="1">
                  <c:v>1.0392096537107305</c:v>
                </c:pt>
                <c:pt idx="2">
                  <c:v>0.56917239257512053</c:v>
                </c:pt>
                <c:pt idx="3">
                  <c:v>6.8369056165179645E-2</c:v>
                </c:pt>
                <c:pt idx="4">
                  <c:v>-0.18117799883772601</c:v>
                </c:pt>
                <c:pt idx="5">
                  <c:v>-0.30936997914743786</c:v>
                </c:pt>
                <c:pt idx="6">
                  <c:v>-0.42901582743650224</c:v>
                </c:pt>
                <c:pt idx="7">
                  <c:v>-0.49225720438929343</c:v>
                </c:pt>
                <c:pt idx="8">
                  <c:v>-0.49909411000581133</c:v>
                </c:pt>
                <c:pt idx="9">
                  <c:v>-0.46661880832735098</c:v>
                </c:pt>
                <c:pt idx="10">
                  <c:v>-0.41021433699107784</c:v>
                </c:pt>
                <c:pt idx="11">
                  <c:v>-0.34526373363415719</c:v>
                </c:pt>
                <c:pt idx="12">
                  <c:v>-0.2632208662359416</c:v>
                </c:pt>
                <c:pt idx="13">
                  <c:v>-0.12306430109732337</c:v>
                </c:pt>
                <c:pt idx="14">
                  <c:v>6.836905616517965E-3</c:v>
                </c:pt>
                <c:pt idx="15">
                  <c:v>1.7092264041294911E-2</c:v>
                </c:pt>
                <c:pt idx="16">
                  <c:v>0.18459645164598504</c:v>
                </c:pt>
                <c:pt idx="17">
                  <c:v>0.10426281065189896</c:v>
                </c:pt>
                <c:pt idx="18">
                  <c:v>7.0078282569309119E-2</c:v>
                </c:pt>
                <c:pt idx="19">
                  <c:v>2.3929169657812874E-2</c:v>
                </c:pt>
                <c:pt idx="20">
                  <c:v>3.4184528082589817E-3</c:v>
                </c:pt>
                <c:pt idx="21">
                  <c:v>-3.4184528082589823E-2</c:v>
                </c:pt>
                <c:pt idx="22">
                  <c:v>-0.1128089426725464</c:v>
                </c:pt>
                <c:pt idx="23">
                  <c:v>-0.18288722524185555</c:v>
                </c:pt>
                <c:pt idx="24">
                  <c:v>-0.22219943253683386</c:v>
                </c:pt>
                <c:pt idx="25">
                  <c:v>-0.77086110826240051</c:v>
                </c:pt>
                <c:pt idx="26">
                  <c:v>-0.83239325881106219</c:v>
                </c:pt>
                <c:pt idx="27">
                  <c:v>-1.0016066728198818</c:v>
                </c:pt>
                <c:pt idx="28">
                  <c:v>-1.2973028407342835</c:v>
                </c:pt>
                <c:pt idx="29">
                  <c:v>-1.41011178340683</c:v>
                </c:pt>
              </c:numCache>
            </c:numRef>
          </c:yVal>
        </c:ser>
        <c:axId val="156558848"/>
        <c:axId val="97649024"/>
      </c:scatterChart>
      <c:valAx>
        <c:axId val="156558848"/>
        <c:scaling>
          <c:orientation val="minMax"/>
          <c:max val="100"/>
        </c:scaling>
        <c:axPos val="b"/>
        <c:title>
          <c:tx>
            <c:rich>
              <a:bodyPr/>
              <a:lstStyle/>
              <a:p>
                <a:pPr>
                  <a:defRPr sz="875" b="1" i="0" u="none" strike="noStrike" baseline="0">
                    <a:solidFill>
                      <a:srgbClr val="000000"/>
                    </a:solidFill>
                    <a:latin typeface="Arial"/>
                    <a:ea typeface="Arial"/>
                    <a:cs typeface="Arial"/>
                  </a:defRPr>
                </a:pPr>
                <a:r>
                  <a:rPr lang="en-US"/>
                  <a:t>X/C</a:t>
                </a:r>
              </a:p>
            </c:rich>
          </c:tx>
          <c:layout>
            <c:manualLayout>
              <c:xMode val="edge"/>
              <c:yMode val="edge"/>
              <c:x val="0.52350539515893846"/>
              <c:y val="0.89244186046511631"/>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97649024"/>
        <c:crosses val="autoZero"/>
        <c:crossBetween val="midCat"/>
      </c:valAx>
      <c:valAx>
        <c:axId val="97649024"/>
        <c:scaling>
          <c:orientation val="minMax"/>
          <c:max val="1.5"/>
          <c:min val="-2.5"/>
        </c:scaling>
        <c:axPos val="l"/>
        <c:majorGridlines>
          <c:spPr>
            <a:ln w="3175">
              <a:solidFill>
                <a:srgbClr val="969696"/>
              </a:solidFill>
              <a:prstDash val="solid"/>
            </a:ln>
          </c:spPr>
        </c:majorGridlines>
        <c:title>
          <c:tx>
            <c:rich>
              <a:bodyPr/>
              <a:lstStyle/>
              <a:p>
                <a:pPr>
                  <a:defRPr sz="875" b="1" i="0" u="none" strike="noStrike" baseline="0">
                    <a:solidFill>
                      <a:srgbClr val="000000"/>
                    </a:solidFill>
                    <a:latin typeface="Arial"/>
                    <a:ea typeface="Arial"/>
                    <a:cs typeface="Arial"/>
                  </a:defRPr>
                </a:pPr>
                <a:r>
                  <a:rPr lang="en-US"/>
                  <a:t>Cp</a:t>
                </a:r>
              </a:p>
            </c:rich>
          </c:tx>
          <c:layout>
            <c:manualLayout>
              <c:xMode val="edge"/>
              <c:yMode val="edge"/>
              <c:x val="3.2051282051282048E-2"/>
              <c:y val="0.4941860465116279"/>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56558848"/>
        <c:crosses val="autoZero"/>
        <c:crossBetween val="midCat"/>
      </c:valAx>
      <c:spPr>
        <a:solidFill>
          <a:srgbClr val="FFFFFF"/>
        </a:solidFill>
        <a:ln w="12700">
          <a:solidFill>
            <a:srgbClr val="000000"/>
          </a:solidFill>
          <a:prstDash val="solid"/>
        </a:ln>
      </c:spPr>
    </c:plotArea>
    <c:legend>
      <c:legendPos val="t"/>
      <c:layout>
        <c:manualLayout>
          <c:xMode val="edge"/>
          <c:yMode val="edge"/>
          <c:x val="0.52350539515893846"/>
          <c:y val="4.0697674418604654E-2"/>
          <c:w val="0.22008591874733607"/>
          <c:h val="0.11337209302325581"/>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50" b="1" i="0" u="none" strike="noStrike" baseline="0">
                <a:solidFill>
                  <a:srgbClr val="000000"/>
                </a:solidFill>
                <a:latin typeface="Arial"/>
                <a:ea typeface="Arial"/>
                <a:cs typeface="Arial"/>
              </a:defRPr>
            </a:pPr>
            <a:r>
              <a:rPr lang="en-US"/>
              <a:t>Lift coefficient vs AOA</a:t>
            </a:r>
          </a:p>
        </c:rich>
      </c:tx>
      <c:layout>
        <c:manualLayout>
          <c:xMode val="edge"/>
          <c:yMode val="edge"/>
          <c:x val="0.37060041407867494"/>
          <c:y val="3.5335689045936397E-2"/>
        </c:manualLayout>
      </c:layout>
      <c:spPr>
        <a:noFill/>
        <a:ln w="25400">
          <a:noFill/>
        </a:ln>
      </c:spPr>
    </c:title>
    <c:plotArea>
      <c:layout>
        <c:manualLayout>
          <c:layoutTarget val="inner"/>
          <c:xMode val="edge"/>
          <c:yMode val="edge"/>
          <c:x val="0.12836464877039816"/>
          <c:y val="0.2014137750762186"/>
          <c:w val="0.5755705219059789"/>
          <c:h val="0.57597272521795839"/>
        </c:manualLayout>
      </c:layout>
      <c:scatterChart>
        <c:scatterStyle val="lineMarker"/>
        <c:ser>
          <c:idx val="0"/>
          <c:order val="0"/>
          <c:tx>
            <c:v>Benchmark data</c:v>
          </c:tx>
          <c:spPr>
            <a:ln w="3175">
              <a:solidFill>
                <a:srgbClr val="000080"/>
              </a:solidFill>
              <a:prstDash val="solid"/>
            </a:ln>
          </c:spPr>
          <c:marker>
            <c:symbol val="diamond"/>
            <c:size val="5"/>
            <c:spPr>
              <a:solidFill>
                <a:srgbClr val="000080"/>
              </a:solidFill>
              <a:ln>
                <a:solidFill>
                  <a:srgbClr val="000080"/>
                </a:solidFill>
                <a:prstDash val="solid"/>
              </a:ln>
            </c:spPr>
          </c:marker>
          <c:xVal>
            <c:numRef>
              <c:f>'Reference data'!$J$4:$J$11</c:f>
              <c:numCache>
                <c:formatCode>General</c:formatCode>
                <c:ptCount val="8"/>
                <c:pt idx="0">
                  <c:v>0</c:v>
                </c:pt>
                <c:pt idx="1">
                  <c:v>6</c:v>
                </c:pt>
                <c:pt idx="2">
                  <c:v>8</c:v>
                </c:pt>
                <c:pt idx="3">
                  <c:v>13</c:v>
                </c:pt>
                <c:pt idx="4">
                  <c:v>16</c:v>
                </c:pt>
                <c:pt idx="5">
                  <c:v>24</c:v>
                </c:pt>
                <c:pt idx="6">
                  <c:v>27</c:v>
                </c:pt>
                <c:pt idx="7">
                  <c:v>30</c:v>
                </c:pt>
              </c:numCache>
            </c:numRef>
          </c:xVal>
          <c:yVal>
            <c:numRef>
              <c:f>'Reference data'!$K$4:$K$11</c:f>
              <c:numCache>
                <c:formatCode>General</c:formatCode>
                <c:ptCount val="8"/>
                <c:pt idx="0">
                  <c:v>0.44390000000000002</c:v>
                </c:pt>
                <c:pt idx="1">
                  <c:v>0.95863746702426822</c:v>
                </c:pt>
                <c:pt idx="2">
                  <c:v>1.0696010614902818</c:v>
                </c:pt>
                <c:pt idx="3">
                  <c:v>1.3570368784805571</c:v>
                </c:pt>
                <c:pt idx="4">
                  <c:v>1.4385884358591934</c:v>
                </c:pt>
                <c:pt idx="5">
                  <c:v>1.5762902458591861</c:v>
                </c:pt>
                <c:pt idx="6">
                  <c:v>1.5562365842087014</c:v>
                </c:pt>
                <c:pt idx="7">
                  <c:v>1.207302871490274</c:v>
                </c:pt>
              </c:numCache>
            </c:numRef>
          </c:yVal>
          <c:smooth val="1"/>
        </c:ser>
        <c:ser>
          <c:idx val="1"/>
          <c:order val="1"/>
          <c:tx>
            <c:v>pressure</c:v>
          </c:tx>
          <c:spPr>
            <a:ln w="28575">
              <a:noFill/>
            </a:ln>
          </c:spPr>
          <c:marker>
            <c:symbol val="square"/>
            <c:size val="5"/>
            <c:spPr>
              <a:solidFill>
                <a:srgbClr val="FF00FF"/>
              </a:solidFill>
              <a:ln>
                <a:solidFill>
                  <a:srgbClr val="FF00FF"/>
                </a:solidFill>
                <a:prstDash val="solid"/>
              </a:ln>
            </c:spPr>
          </c:marker>
          <c:xVal>
            <c:numRef>
              <c:f>'Data acqu, reduct, UA for AoA 0'!$F$102</c:f>
              <c:numCache>
                <c:formatCode>General</c:formatCode>
                <c:ptCount val="1"/>
                <c:pt idx="0">
                  <c:v>0</c:v>
                </c:pt>
              </c:numCache>
            </c:numRef>
          </c:xVal>
          <c:yVal>
            <c:numRef>
              <c:f>'Data acqu, reduct, UA for AoA 0'!$E$102</c:f>
              <c:numCache>
                <c:formatCode>0.0000</c:formatCode>
                <c:ptCount val="1"/>
                <c:pt idx="0">
                  <c:v>0</c:v>
                </c:pt>
              </c:numCache>
            </c:numRef>
          </c:yVal>
        </c:ser>
        <c:ser>
          <c:idx val="2"/>
          <c:order val="2"/>
          <c:tx>
            <c:v>load cell</c:v>
          </c:tx>
          <c:spPr>
            <a:ln w="28575">
              <a:noFill/>
            </a:ln>
          </c:spPr>
          <c:marker>
            <c:symbol val="triangle"/>
            <c:size val="5"/>
            <c:spPr>
              <a:solidFill>
                <a:srgbClr val="008000"/>
              </a:solidFill>
              <a:ln>
                <a:solidFill>
                  <a:srgbClr val="008000"/>
                </a:solidFill>
                <a:prstDash val="solid"/>
              </a:ln>
            </c:spPr>
          </c:marker>
          <c:xVal>
            <c:numRef>
              <c:f>'Data acqu, reduct, UA for AoA 0'!$F$102</c:f>
              <c:numCache>
                <c:formatCode>General</c:formatCode>
                <c:ptCount val="1"/>
                <c:pt idx="0">
                  <c:v>0</c:v>
                </c:pt>
              </c:numCache>
            </c:numRef>
          </c:xVal>
          <c:yVal>
            <c:numRef>
              <c:f>'Data acqu, reduct, UA for AoA 0'!$E$103</c:f>
              <c:numCache>
                <c:formatCode>0.0000</c:formatCode>
                <c:ptCount val="1"/>
                <c:pt idx="0">
                  <c:v>0</c:v>
                </c:pt>
              </c:numCache>
            </c:numRef>
          </c:yVal>
        </c:ser>
        <c:axId val="97682944"/>
        <c:axId val="97697792"/>
      </c:scatterChart>
      <c:valAx>
        <c:axId val="97682944"/>
        <c:scaling>
          <c:orientation val="minMax"/>
        </c:scaling>
        <c:axPos val="b"/>
        <c:title>
          <c:tx>
            <c:rich>
              <a:bodyPr/>
              <a:lstStyle/>
              <a:p>
                <a:pPr>
                  <a:defRPr sz="800" b="1" i="0" u="none" strike="noStrike" baseline="0">
                    <a:solidFill>
                      <a:srgbClr val="000000"/>
                    </a:solidFill>
                    <a:latin typeface="Arial"/>
                    <a:ea typeface="Arial"/>
                    <a:cs typeface="Arial"/>
                  </a:defRPr>
                </a:pPr>
                <a:r>
                  <a:rPr lang="en-US"/>
                  <a:t>Angle of attack</a:t>
                </a:r>
              </a:p>
            </c:rich>
          </c:tx>
          <c:layout>
            <c:manualLayout>
              <c:xMode val="edge"/>
              <c:yMode val="edge"/>
              <c:x val="0.32712280530151122"/>
              <c:y val="0.87279300334807963"/>
            </c:manualLayout>
          </c:layout>
          <c:spPr>
            <a:noFill/>
            <a:ln w="25400">
              <a:noFill/>
            </a:ln>
          </c:spPr>
        </c:title>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7697792"/>
        <c:crosses val="autoZero"/>
        <c:crossBetween val="midCat"/>
      </c:valAx>
      <c:valAx>
        <c:axId val="97697792"/>
        <c:scaling>
          <c:orientation val="minMax"/>
        </c:scaling>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Lift coefficient</a:t>
                </a:r>
              </a:p>
            </c:rich>
          </c:tx>
          <c:layout>
            <c:manualLayout>
              <c:xMode val="edge"/>
              <c:yMode val="edge"/>
              <c:x val="3.3126293995859216E-2"/>
              <c:y val="0.34275692570230837"/>
            </c:manualLayout>
          </c:layout>
          <c:spPr>
            <a:noFill/>
            <a:ln w="25400">
              <a:noFill/>
            </a:ln>
          </c:spPr>
        </c:title>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7682944"/>
        <c:crosses val="autoZero"/>
        <c:crossBetween val="midCat"/>
      </c:valAx>
      <c:spPr>
        <a:solidFill>
          <a:srgbClr val="FFFFFF"/>
        </a:solidFill>
        <a:ln w="12700">
          <a:solidFill>
            <a:srgbClr val="000000"/>
          </a:solidFill>
          <a:prstDash val="solid"/>
        </a:ln>
      </c:spPr>
    </c:plotArea>
    <c:legend>
      <c:legendPos val="r"/>
      <c:layout>
        <c:manualLayout>
          <c:xMode val="edge"/>
          <c:yMode val="edge"/>
          <c:x val="0.74327274308102798"/>
          <c:y val="0.38869332146202568"/>
          <c:w val="0.24016606619824699"/>
          <c:h val="0.20494736744479375"/>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00" b="1" i="0" u="none" strike="noStrike" baseline="0">
                <a:solidFill>
                  <a:srgbClr val="000000"/>
                </a:solidFill>
                <a:latin typeface="Arial"/>
                <a:ea typeface="Arial"/>
                <a:cs typeface="Arial"/>
              </a:defRPr>
            </a:pPr>
            <a:r>
              <a:rPr lang="en-US"/>
              <a:t>Cp </a:t>
            </a:r>
          </a:p>
        </c:rich>
      </c:tx>
      <c:layout>
        <c:manualLayout>
          <c:xMode val="edge"/>
          <c:yMode val="edge"/>
          <c:x val="0.48076923076923078"/>
          <c:y val="3.4883720930232558E-2"/>
        </c:manualLayout>
      </c:layout>
      <c:spPr>
        <a:noFill/>
        <a:ln w="25400">
          <a:noFill/>
        </a:ln>
      </c:spPr>
    </c:title>
    <c:plotArea>
      <c:layout>
        <c:manualLayout>
          <c:layoutTarget val="inner"/>
          <c:xMode val="edge"/>
          <c:yMode val="edge"/>
          <c:x val="0.149572961682362"/>
          <c:y val="0.18313953488372098"/>
          <c:w val="0.797010210107443"/>
          <c:h val="0.67732558139534882"/>
        </c:manualLayout>
      </c:layout>
      <c:scatterChart>
        <c:scatterStyle val="lineMarker"/>
        <c:ser>
          <c:idx val="0"/>
          <c:order val="0"/>
          <c:tx>
            <c:v>experimental data</c:v>
          </c:tx>
          <c:spPr>
            <a:ln w="28575">
              <a:noFill/>
            </a:ln>
          </c:spPr>
          <c:marker>
            <c:symbol val="diamond"/>
            <c:size val="5"/>
            <c:spPr>
              <a:solidFill>
                <a:srgbClr val="000080"/>
              </a:solidFill>
              <a:ln>
                <a:solidFill>
                  <a:srgbClr val="000080"/>
                </a:solidFill>
                <a:prstDash val="solid"/>
              </a:ln>
            </c:spPr>
          </c:marker>
          <c:xVal>
            <c:numRef>
              <c:f>'Data acqu, reduct, UA, diffAoA '!$C$63:$C$93</c:f>
              <c:numCache>
                <c:formatCode>General</c:formatCode>
                <c:ptCount val="31"/>
                <c:pt idx="0">
                  <c:v>0</c:v>
                </c:pt>
                <c:pt idx="1">
                  <c:v>1.25</c:v>
                </c:pt>
                <c:pt idx="2">
                  <c:v>2.5</c:v>
                </c:pt>
                <c:pt idx="3">
                  <c:v>5</c:v>
                </c:pt>
                <c:pt idx="4">
                  <c:v>7.5</c:v>
                </c:pt>
                <c:pt idx="5">
                  <c:v>10</c:v>
                </c:pt>
                <c:pt idx="6">
                  <c:v>15</c:v>
                </c:pt>
                <c:pt idx="7">
                  <c:v>20</c:v>
                </c:pt>
                <c:pt idx="8">
                  <c:v>30</c:v>
                </c:pt>
                <c:pt idx="9">
                  <c:v>40</c:v>
                </c:pt>
                <c:pt idx="10">
                  <c:v>50</c:v>
                </c:pt>
                <c:pt idx="11">
                  <c:v>60</c:v>
                </c:pt>
                <c:pt idx="12">
                  <c:v>70</c:v>
                </c:pt>
                <c:pt idx="13">
                  <c:v>80</c:v>
                </c:pt>
                <c:pt idx="14">
                  <c:v>90</c:v>
                </c:pt>
                <c:pt idx="15">
                  <c:v>100</c:v>
                </c:pt>
                <c:pt idx="16">
                  <c:v>90</c:v>
                </c:pt>
                <c:pt idx="17">
                  <c:v>80</c:v>
                </c:pt>
                <c:pt idx="18">
                  <c:v>70</c:v>
                </c:pt>
                <c:pt idx="19">
                  <c:v>60</c:v>
                </c:pt>
                <c:pt idx="20">
                  <c:v>50</c:v>
                </c:pt>
                <c:pt idx="21">
                  <c:v>40</c:v>
                </c:pt>
                <c:pt idx="22">
                  <c:v>30</c:v>
                </c:pt>
                <c:pt idx="23">
                  <c:v>20</c:v>
                </c:pt>
                <c:pt idx="24">
                  <c:v>15</c:v>
                </c:pt>
                <c:pt idx="25">
                  <c:v>10</c:v>
                </c:pt>
                <c:pt idx="26">
                  <c:v>7.5</c:v>
                </c:pt>
                <c:pt idx="27">
                  <c:v>5</c:v>
                </c:pt>
                <c:pt idx="28">
                  <c:v>2.5</c:v>
                </c:pt>
                <c:pt idx="29">
                  <c:v>1.25</c:v>
                </c:pt>
                <c:pt idx="30">
                  <c:v>0</c:v>
                </c:pt>
              </c:numCache>
            </c:numRef>
          </c:xVal>
          <c:yVal>
            <c:numRef>
              <c:f>'Data acqu, reduct, UA, diffAoA '!$E$63:$E$93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yVal>
        </c:ser>
        <c:ser>
          <c:idx val="1"/>
          <c:order val="1"/>
          <c:tx>
            <c:v>Benchmark</c:v>
          </c:tx>
          <c:spPr>
            <a:ln w="28575">
              <a:noFill/>
            </a:ln>
          </c:spPr>
          <c:marker>
            <c:symbol val="square"/>
            <c:size val="5"/>
            <c:spPr>
              <a:solidFill>
                <a:srgbClr val="FF00FF"/>
              </a:solidFill>
              <a:ln>
                <a:solidFill>
                  <a:srgbClr val="FF00FF"/>
                </a:solidFill>
                <a:prstDash val="solid"/>
              </a:ln>
            </c:spPr>
          </c:marker>
          <c:xVal>
            <c:numRef>
              <c:f>'Reference data'!$G$4:$G$31</c:f>
              <c:numCache>
                <c:formatCode>General</c:formatCode>
                <c:ptCount val="28"/>
                <c:pt idx="0">
                  <c:v>0</c:v>
                </c:pt>
                <c:pt idx="1">
                  <c:v>1.25</c:v>
                </c:pt>
                <c:pt idx="2">
                  <c:v>2.5</c:v>
                </c:pt>
                <c:pt idx="3">
                  <c:v>5</c:v>
                </c:pt>
                <c:pt idx="4">
                  <c:v>7.5</c:v>
                </c:pt>
                <c:pt idx="5">
                  <c:v>10</c:v>
                </c:pt>
                <c:pt idx="6">
                  <c:v>15</c:v>
                </c:pt>
                <c:pt idx="7">
                  <c:v>20</c:v>
                </c:pt>
                <c:pt idx="8">
                  <c:v>30</c:v>
                </c:pt>
                <c:pt idx="9">
                  <c:v>40</c:v>
                </c:pt>
                <c:pt idx="10">
                  <c:v>50</c:v>
                </c:pt>
                <c:pt idx="11">
                  <c:v>60</c:v>
                </c:pt>
                <c:pt idx="12">
                  <c:v>70</c:v>
                </c:pt>
                <c:pt idx="13">
                  <c:v>80</c:v>
                </c:pt>
                <c:pt idx="14">
                  <c:v>90</c:v>
                </c:pt>
                <c:pt idx="15">
                  <c:v>100</c:v>
                </c:pt>
                <c:pt idx="16">
                  <c:v>90</c:v>
                </c:pt>
                <c:pt idx="17">
                  <c:v>80</c:v>
                </c:pt>
                <c:pt idx="18">
                  <c:v>70</c:v>
                </c:pt>
                <c:pt idx="19">
                  <c:v>60</c:v>
                </c:pt>
                <c:pt idx="20">
                  <c:v>50</c:v>
                </c:pt>
                <c:pt idx="21">
                  <c:v>40</c:v>
                </c:pt>
                <c:pt idx="22">
                  <c:v>30</c:v>
                </c:pt>
                <c:pt idx="23">
                  <c:v>20</c:v>
                </c:pt>
                <c:pt idx="24">
                  <c:v>15</c:v>
                </c:pt>
                <c:pt idx="25">
                  <c:v>10</c:v>
                </c:pt>
                <c:pt idx="26">
                  <c:v>7.5</c:v>
                </c:pt>
                <c:pt idx="27">
                  <c:v>5</c:v>
                </c:pt>
              </c:numCache>
            </c:numRef>
          </c:xVal>
          <c:yVal>
            <c:numRef>
              <c:f>'Reference data'!$H$4:$H$31</c:f>
              <c:numCache>
                <c:formatCode>General</c:formatCode>
                <c:ptCount val="28"/>
                <c:pt idx="0">
                  <c:v>-0.78513314873688156</c:v>
                </c:pt>
                <c:pt idx="1">
                  <c:v>-1.9841554712337195</c:v>
                </c:pt>
                <c:pt idx="2">
                  <c:v>-2.2082350528150956</c:v>
                </c:pt>
                <c:pt idx="3">
                  <c:v>-2.2090896660171606</c:v>
                </c:pt>
                <c:pt idx="4">
                  <c:v>-2.0686767169179228</c:v>
                </c:pt>
                <c:pt idx="5">
                  <c:v>-1.8835674973506988</c:v>
                </c:pt>
                <c:pt idx="6">
                  <c:v>-1.6511981677092946</c:v>
                </c:pt>
                <c:pt idx="7">
                  <c:v>-1.5204423477933886</c:v>
                </c:pt>
                <c:pt idx="8">
                  <c:v>-1.0734796431135267</c:v>
                </c:pt>
                <c:pt idx="9">
                  <c:v>-0.90725737531193396</c:v>
                </c:pt>
                <c:pt idx="10">
                  <c:v>-0.75470891874337676</c:v>
                </c:pt>
                <c:pt idx="11">
                  <c:v>-0.58686288585786073</c:v>
                </c:pt>
                <c:pt idx="12">
                  <c:v>-0.41799131712986698</c:v>
                </c:pt>
                <c:pt idx="13">
                  <c:v>-0.26672478036440705</c:v>
                </c:pt>
                <c:pt idx="14">
                  <c:v>-0.1195603869688579</c:v>
                </c:pt>
                <c:pt idx="15">
                  <c:v>1.7092264041294911E-2</c:v>
                </c:pt>
                <c:pt idx="16">
                  <c:v>2.2818172495128703E-2</c:v>
                </c:pt>
                <c:pt idx="17">
                  <c:v>8.4606707004409795E-3</c:v>
                </c:pt>
                <c:pt idx="18">
                  <c:v>1.8203261203979079E-2</c:v>
                </c:pt>
                <c:pt idx="19">
                  <c:v>3.5466447885686939E-2</c:v>
                </c:pt>
                <c:pt idx="20">
                  <c:v>6.7258059002495471E-2</c:v>
                </c:pt>
                <c:pt idx="21">
                  <c:v>0.10152804840529177</c:v>
                </c:pt>
                <c:pt idx="22">
                  <c:v>0.14075479438006358</c:v>
                </c:pt>
                <c:pt idx="23">
                  <c:v>0.20356886473182237</c:v>
                </c:pt>
                <c:pt idx="24">
                  <c:v>0.2364714730113151</c:v>
                </c:pt>
                <c:pt idx="25">
                  <c:v>0.27595460294670632</c:v>
                </c:pt>
                <c:pt idx="26">
                  <c:v>0.3602194646702902</c:v>
                </c:pt>
                <c:pt idx="27">
                  <c:v>0.48670221857587259</c:v>
                </c:pt>
              </c:numCache>
            </c:numRef>
          </c:yVal>
        </c:ser>
        <c:axId val="97743616"/>
        <c:axId val="97745920"/>
      </c:scatterChart>
      <c:valAx>
        <c:axId val="97743616"/>
        <c:scaling>
          <c:orientation val="minMax"/>
          <c:max val="100"/>
        </c:scaling>
        <c:axPos val="b"/>
        <c:title>
          <c:tx>
            <c:rich>
              <a:bodyPr/>
              <a:lstStyle/>
              <a:p>
                <a:pPr>
                  <a:defRPr sz="875" b="1" i="0" u="none" strike="noStrike" baseline="0">
                    <a:solidFill>
                      <a:srgbClr val="000000"/>
                    </a:solidFill>
                    <a:latin typeface="Arial"/>
                    <a:ea typeface="Arial"/>
                    <a:cs typeface="Arial"/>
                  </a:defRPr>
                </a:pPr>
                <a:r>
                  <a:rPr lang="en-US"/>
                  <a:t>X/C</a:t>
                </a:r>
              </a:p>
            </c:rich>
          </c:tx>
          <c:layout>
            <c:manualLayout>
              <c:xMode val="edge"/>
              <c:yMode val="edge"/>
              <c:x val="0.52350539515893846"/>
              <c:y val="0.89244186046511631"/>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97745920"/>
        <c:crosses val="autoZero"/>
        <c:crossBetween val="midCat"/>
      </c:valAx>
      <c:valAx>
        <c:axId val="97745920"/>
        <c:scaling>
          <c:orientation val="minMax"/>
          <c:max val="1.5"/>
          <c:min val="-2.5"/>
        </c:scaling>
        <c:axPos val="l"/>
        <c:majorGridlines>
          <c:spPr>
            <a:ln w="3175">
              <a:solidFill>
                <a:srgbClr val="969696"/>
              </a:solidFill>
              <a:prstDash val="solid"/>
            </a:ln>
          </c:spPr>
        </c:majorGridlines>
        <c:title>
          <c:tx>
            <c:rich>
              <a:bodyPr/>
              <a:lstStyle/>
              <a:p>
                <a:pPr>
                  <a:defRPr sz="875" b="1" i="0" u="none" strike="noStrike" baseline="0">
                    <a:solidFill>
                      <a:srgbClr val="000000"/>
                    </a:solidFill>
                    <a:latin typeface="Arial"/>
                    <a:ea typeface="Arial"/>
                    <a:cs typeface="Arial"/>
                  </a:defRPr>
                </a:pPr>
                <a:r>
                  <a:rPr lang="en-US"/>
                  <a:t>Cp</a:t>
                </a:r>
              </a:p>
            </c:rich>
          </c:tx>
          <c:layout>
            <c:manualLayout>
              <c:xMode val="edge"/>
              <c:yMode val="edge"/>
              <c:x val="3.2051282051282048E-2"/>
              <c:y val="0.4941860465116279"/>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97743616"/>
        <c:crosses val="autoZero"/>
        <c:crossBetween val="midCat"/>
      </c:valAx>
      <c:spPr>
        <a:solidFill>
          <a:srgbClr val="FFFFFF"/>
        </a:solidFill>
        <a:ln w="12700">
          <a:solidFill>
            <a:srgbClr val="000000"/>
          </a:solidFill>
          <a:prstDash val="solid"/>
        </a:ln>
      </c:spPr>
    </c:plotArea>
    <c:legend>
      <c:legendPos val="t"/>
      <c:layout>
        <c:manualLayout>
          <c:xMode val="edge"/>
          <c:yMode val="edge"/>
          <c:x val="0.6260694977230411"/>
          <c:y val="0.68410852713178294"/>
          <c:w val="0.22008591874733607"/>
          <c:h val="0.11337209302325579"/>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50" b="1" i="0" u="none" strike="noStrike" baseline="0">
                <a:solidFill>
                  <a:srgbClr val="000000"/>
                </a:solidFill>
                <a:latin typeface="Arial"/>
                <a:ea typeface="Arial"/>
                <a:cs typeface="Arial"/>
              </a:defRPr>
            </a:pPr>
            <a:r>
              <a:rPr lang="en-US"/>
              <a:t>Lift coefficient vs AOA</a:t>
            </a:r>
          </a:p>
        </c:rich>
      </c:tx>
      <c:layout>
        <c:manualLayout>
          <c:xMode val="edge"/>
          <c:yMode val="edge"/>
          <c:x val="0.37060041407867494"/>
          <c:y val="3.5335689045936397E-2"/>
        </c:manualLayout>
      </c:layout>
      <c:spPr>
        <a:noFill/>
        <a:ln w="25400">
          <a:noFill/>
        </a:ln>
      </c:spPr>
    </c:title>
    <c:plotArea>
      <c:layout>
        <c:manualLayout>
          <c:layoutTarget val="inner"/>
          <c:xMode val="edge"/>
          <c:yMode val="edge"/>
          <c:x val="0.12836464877039822"/>
          <c:y val="0.20141377507621866"/>
          <c:w val="0.57557052190597868"/>
          <c:h val="0.57597272521795817"/>
        </c:manualLayout>
      </c:layout>
      <c:scatterChart>
        <c:scatterStyle val="lineMarker"/>
        <c:ser>
          <c:idx val="0"/>
          <c:order val="0"/>
          <c:tx>
            <c:v>Benchmark data</c:v>
          </c:tx>
          <c:spPr>
            <a:ln w="3175">
              <a:solidFill>
                <a:srgbClr val="000080"/>
              </a:solidFill>
              <a:prstDash val="solid"/>
            </a:ln>
          </c:spPr>
          <c:marker>
            <c:symbol val="diamond"/>
            <c:size val="5"/>
            <c:spPr>
              <a:solidFill>
                <a:srgbClr val="000080"/>
              </a:solidFill>
              <a:ln>
                <a:solidFill>
                  <a:srgbClr val="000080"/>
                </a:solidFill>
                <a:prstDash val="solid"/>
              </a:ln>
            </c:spPr>
          </c:marker>
          <c:xVal>
            <c:numRef>
              <c:f>'Reference data'!$J$4:$J$11</c:f>
              <c:numCache>
                <c:formatCode>General</c:formatCode>
                <c:ptCount val="8"/>
                <c:pt idx="0">
                  <c:v>0</c:v>
                </c:pt>
                <c:pt idx="1">
                  <c:v>6</c:v>
                </c:pt>
                <c:pt idx="2">
                  <c:v>8</c:v>
                </c:pt>
                <c:pt idx="3">
                  <c:v>13</c:v>
                </c:pt>
                <c:pt idx="4">
                  <c:v>16</c:v>
                </c:pt>
                <c:pt idx="5">
                  <c:v>24</c:v>
                </c:pt>
                <c:pt idx="6">
                  <c:v>27</c:v>
                </c:pt>
                <c:pt idx="7">
                  <c:v>30</c:v>
                </c:pt>
              </c:numCache>
            </c:numRef>
          </c:xVal>
          <c:yVal>
            <c:numRef>
              <c:f>'Reference data'!$K$4:$K$11</c:f>
              <c:numCache>
                <c:formatCode>General</c:formatCode>
                <c:ptCount val="8"/>
                <c:pt idx="0">
                  <c:v>0.44390000000000002</c:v>
                </c:pt>
                <c:pt idx="1">
                  <c:v>0.95863746702426822</c:v>
                </c:pt>
                <c:pt idx="2">
                  <c:v>1.0696010614902818</c:v>
                </c:pt>
                <c:pt idx="3">
                  <c:v>1.3570368784805571</c:v>
                </c:pt>
                <c:pt idx="4">
                  <c:v>1.4385884358591934</c:v>
                </c:pt>
                <c:pt idx="5">
                  <c:v>1.5762902458591861</c:v>
                </c:pt>
                <c:pt idx="6">
                  <c:v>1.5562365842087014</c:v>
                </c:pt>
                <c:pt idx="7">
                  <c:v>1.207302871490274</c:v>
                </c:pt>
              </c:numCache>
            </c:numRef>
          </c:yVal>
          <c:smooth val="1"/>
        </c:ser>
        <c:ser>
          <c:idx val="1"/>
          <c:order val="1"/>
          <c:tx>
            <c:v>pressure</c:v>
          </c:tx>
          <c:spPr>
            <a:ln w="28575">
              <a:noFill/>
            </a:ln>
          </c:spPr>
          <c:marker>
            <c:symbol val="square"/>
            <c:size val="5"/>
            <c:spPr>
              <a:solidFill>
                <a:srgbClr val="FF00FF"/>
              </a:solidFill>
              <a:ln>
                <a:solidFill>
                  <a:srgbClr val="FF00FF"/>
                </a:solidFill>
                <a:prstDash val="solid"/>
              </a:ln>
            </c:spPr>
          </c:marker>
          <c:xVal>
            <c:numRef>
              <c:f>'Data acqu, reduct, UA, diffAoA '!$F$102</c:f>
              <c:numCache>
                <c:formatCode>General</c:formatCode>
                <c:ptCount val="1"/>
              </c:numCache>
            </c:numRef>
          </c:xVal>
          <c:yVal>
            <c:numRef>
              <c:f>'Data acqu, reduct, UA, diffAoA '!$E$102</c:f>
              <c:numCache>
                <c:formatCode>0.0000</c:formatCode>
                <c:ptCount val="1"/>
                <c:pt idx="0">
                  <c:v>0</c:v>
                </c:pt>
              </c:numCache>
            </c:numRef>
          </c:yVal>
        </c:ser>
        <c:ser>
          <c:idx val="2"/>
          <c:order val="2"/>
          <c:tx>
            <c:v>load cell</c:v>
          </c:tx>
          <c:spPr>
            <a:ln w="28575">
              <a:noFill/>
            </a:ln>
          </c:spPr>
          <c:marker>
            <c:symbol val="triangle"/>
            <c:size val="5"/>
            <c:spPr>
              <a:solidFill>
                <a:srgbClr val="008000"/>
              </a:solidFill>
              <a:ln>
                <a:solidFill>
                  <a:srgbClr val="008000"/>
                </a:solidFill>
                <a:prstDash val="solid"/>
              </a:ln>
            </c:spPr>
          </c:marker>
          <c:xVal>
            <c:numRef>
              <c:f>'Data acqu, reduct, UA, diffAoA '!$F$102</c:f>
              <c:numCache>
                <c:formatCode>General</c:formatCode>
                <c:ptCount val="1"/>
              </c:numCache>
            </c:numRef>
          </c:xVal>
          <c:yVal>
            <c:numRef>
              <c:f>'Data acqu, reduct, UA, diffAoA '!$E$103</c:f>
              <c:numCache>
                <c:formatCode>0.0000</c:formatCode>
                <c:ptCount val="1"/>
                <c:pt idx="0">
                  <c:v>0</c:v>
                </c:pt>
              </c:numCache>
            </c:numRef>
          </c:yVal>
        </c:ser>
        <c:axId val="97788288"/>
        <c:axId val="97790592"/>
      </c:scatterChart>
      <c:valAx>
        <c:axId val="97788288"/>
        <c:scaling>
          <c:orientation val="minMax"/>
        </c:scaling>
        <c:axPos val="b"/>
        <c:title>
          <c:tx>
            <c:rich>
              <a:bodyPr/>
              <a:lstStyle/>
              <a:p>
                <a:pPr>
                  <a:defRPr sz="800" b="1" i="0" u="none" strike="noStrike" baseline="0">
                    <a:solidFill>
                      <a:srgbClr val="000000"/>
                    </a:solidFill>
                    <a:latin typeface="Arial"/>
                    <a:ea typeface="Arial"/>
                    <a:cs typeface="Arial"/>
                  </a:defRPr>
                </a:pPr>
                <a:r>
                  <a:rPr lang="en-US"/>
                  <a:t>Angle of attack</a:t>
                </a:r>
              </a:p>
            </c:rich>
          </c:tx>
          <c:layout>
            <c:manualLayout>
              <c:xMode val="edge"/>
              <c:yMode val="edge"/>
              <c:x val="0.32712280530151122"/>
              <c:y val="0.87279300334807963"/>
            </c:manualLayout>
          </c:layout>
          <c:spPr>
            <a:noFill/>
            <a:ln w="25400">
              <a:noFill/>
            </a:ln>
          </c:spPr>
        </c:title>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7790592"/>
        <c:crosses val="autoZero"/>
        <c:crossBetween val="midCat"/>
      </c:valAx>
      <c:valAx>
        <c:axId val="97790592"/>
        <c:scaling>
          <c:orientation val="minMax"/>
        </c:scaling>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Lift coefficient</a:t>
                </a:r>
              </a:p>
            </c:rich>
          </c:tx>
          <c:layout>
            <c:manualLayout>
              <c:xMode val="edge"/>
              <c:yMode val="edge"/>
              <c:x val="3.3126293995859216E-2"/>
              <c:y val="0.34275692570230837"/>
            </c:manualLayout>
          </c:layout>
          <c:spPr>
            <a:noFill/>
            <a:ln w="25400">
              <a:noFill/>
            </a:ln>
          </c:spPr>
        </c:title>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7788288"/>
        <c:crosses val="autoZero"/>
        <c:crossBetween val="midCat"/>
      </c:valAx>
      <c:spPr>
        <a:solidFill>
          <a:srgbClr val="FFFFFF"/>
        </a:solidFill>
        <a:ln w="12700">
          <a:solidFill>
            <a:srgbClr val="000000"/>
          </a:solidFill>
          <a:prstDash val="solid"/>
        </a:ln>
      </c:spPr>
    </c:plotArea>
    <c:legend>
      <c:legendPos val="r"/>
      <c:layout>
        <c:manualLayout>
          <c:xMode val="edge"/>
          <c:yMode val="edge"/>
          <c:x val="0.74327274308102798"/>
          <c:y val="0.38869332146202568"/>
          <c:w val="0.24016606619824699"/>
          <c:h val="0.20494736744479375"/>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6.png"/><Relationship Id="rId11" Type="http://schemas.openxmlformats.org/officeDocument/2006/relationships/chart" Target="../charts/chart2.xml"/><Relationship Id="rId5" Type="http://schemas.openxmlformats.org/officeDocument/2006/relationships/image" Target="../media/image5.png"/><Relationship Id="rId10" Type="http://schemas.openxmlformats.org/officeDocument/2006/relationships/chart" Target="../charts/chart1.xml"/><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6.png"/><Relationship Id="rId11" Type="http://schemas.openxmlformats.org/officeDocument/2006/relationships/chart" Target="../charts/chart4.xml"/><Relationship Id="rId5" Type="http://schemas.openxmlformats.org/officeDocument/2006/relationships/image" Target="../media/image5.png"/><Relationship Id="rId10" Type="http://schemas.openxmlformats.org/officeDocument/2006/relationships/chart" Target="../charts/chart3.xml"/><Relationship Id="rId4" Type="http://schemas.openxmlformats.org/officeDocument/2006/relationships/image" Target="../media/image4.png"/><Relationship Id="rId9"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2.wmf"/><Relationship Id="rId2" Type="http://schemas.openxmlformats.org/officeDocument/2006/relationships/image" Target="../media/image11.wmf"/><Relationship Id="rId1" Type="http://schemas.openxmlformats.org/officeDocument/2006/relationships/image" Target="../media/image10.w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2.wmf"/><Relationship Id="rId2" Type="http://schemas.openxmlformats.org/officeDocument/2006/relationships/image" Target="../media/image11.wmf"/><Relationship Id="rId1" Type="http://schemas.openxmlformats.org/officeDocument/2006/relationships/image" Target="../media/image10.w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xdr:from>
      <xdr:col>0</xdr:col>
      <xdr:colOff>38100</xdr:colOff>
      <xdr:row>28</xdr:row>
      <xdr:rowOff>47625</xdr:rowOff>
    </xdr:from>
    <xdr:to>
      <xdr:col>2</xdr:col>
      <xdr:colOff>476250</xdr:colOff>
      <xdr:row>32</xdr:row>
      <xdr:rowOff>9525</xdr:rowOff>
    </xdr:to>
    <xdr:pic>
      <xdr:nvPicPr>
        <xdr:cNvPr id="1093" name="Picture 2"/>
        <xdr:cNvPicPr>
          <a:picLocks noChangeAspect="1" noChangeArrowheads="1"/>
        </xdr:cNvPicPr>
      </xdr:nvPicPr>
      <xdr:blipFill>
        <a:blip xmlns:r="http://schemas.openxmlformats.org/officeDocument/2006/relationships" r:embed="rId1"/>
        <a:srcRect/>
        <a:stretch>
          <a:fillRect/>
        </a:stretch>
      </xdr:blipFill>
      <xdr:spPr bwMode="auto">
        <a:xfrm>
          <a:off x="38100" y="4648200"/>
          <a:ext cx="2390775" cy="60960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19050</xdr:colOff>
      <xdr:row>116</xdr:row>
      <xdr:rowOff>152400</xdr:rowOff>
    </xdr:from>
    <xdr:to>
      <xdr:col>2</xdr:col>
      <xdr:colOff>171450</xdr:colOff>
      <xdr:row>119</xdr:row>
      <xdr:rowOff>104775</xdr:rowOff>
    </xdr:to>
    <xdr:pic>
      <xdr:nvPicPr>
        <xdr:cNvPr id="1094" name="Picture 13"/>
        <xdr:cNvPicPr>
          <a:picLocks noChangeAspect="1" noChangeArrowheads="1"/>
        </xdr:cNvPicPr>
      </xdr:nvPicPr>
      <xdr:blipFill>
        <a:blip xmlns:r="http://schemas.openxmlformats.org/officeDocument/2006/relationships" r:embed="rId2"/>
        <a:srcRect/>
        <a:stretch>
          <a:fillRect/>
        </a:stretch>
      </xdr:blipFill>
      <xdr:spPr bwMode="auto">
        <a:xfrm>
          <a:off x="19050" y="19164300"/>
          <a:ext cx="2105025" cy="438150"/>
        </a:xfrm>
        <a:prstGeom prst="rect">
          <a:avLst/>
        </a:prstGeom>
        <a:noFill/>
        <a:ln w="0">
          <a:solidFill>
            <a:srgbClr val="000000"/>
          </a:solidFill>
          <a:miter lim="800000"/>
          <a:headEnd/>
          <a:tailEnd/>
        </a:ln>
      </xdr:spPr>
    </xdr:pic>
    <xdr:clientData/>
  </xdr:twoCellAnchor>
  <xdr:twoCellAnchor editAs="oneCell">
    <xdr:from>
      <xdr:col>2</xdr:col>
      <xdr:colOff>457200</xdr:colOff>
      <xdr:row>117</xdr:row>
      <xdr:rowOff>57150</xdr:rowOff>
    </xdr:from>
    <xdr:to>
      <xdr:col>4</xdr:col>
      <xdr:colOff>247650</xdr:colOff>
      <xdr:row>119</xdr:row>
      <xdr:rowOff>0</xdr:rowOff>
    </xdr:to>
    <xdr:pic>
      <xdr:nvPicPr>
        <xdr:cNvPr id="1095" name="Picture 14"/>
        <xdr:cNvPicPr>
          <a:picLocks noChangeAspect="1" noChangeArrowheads="1"/>
        </xdr:cNvPicPr>
      </xdr:nvPicPr>
      <xdr:blipFill>
        <a:blip xmlns:r="http://schemas.openxmlformats.org/officeDocument/2006/relationships" r:embed="rId3"/>
        <a:srcRect/>
        <a:stretch>
          <a:fillRect/>
        </a:stretch>
      </xdr:blipFill>
      <xdr:spPr bwMode="auto">
        <a:xfrm>
          <a:off x="2409825" y="19230975"/>
          <a:ext cx="1162050" cy="266700"/>
        </a:xfrm>
        <a:prstGeom prst="rect">
          <a:avLst/>
        </a:prstGeom>
        <a:noFill/>
        <a:ln w="0">
          <a:solidFill>
            <a:srgbClr val="000000"/>
          </a:solidFill>
          <a:miter lim="800000"/>
          <a:headEnd/>
          <a:tailEnd/>
        </a:ln>
      </xdr:spPr>
    </xdr:pic>
    <xdr:clientData/>
  </xdr:twoCellAnchor>
  <xdr:twoCellAnchor editAs="oneCell">
    <xdr:from>
      <xdr:col>4</xdr:col>
      <xdr:colOff>504825</xdr:colOff>
      <xdr:row>117</xdr:row>
      <xdr:rowOff>57150</xdr:rowOff>
    </xdr:from>
    <xdr:to>
      <xdr:col>6</xdr:col>
      <xdr:colOff>390525</xdr:colOff>
      <xdr:row>119</xdr:row>
      <xdr:rowOff>9525</xdr:rowOff>
    </xdr:to>
    <xdr:pic>
      <xdr:nvPicPr>
        <xdr:cNvPr id="1096" name="Picture 15"/>
        <xdr:cNvPicPr>
          <a:picLocks noChangeAspect="1" noChangeArrowheads="1"/>
        </xdr:cNvPicPr>
      </xdr:nvPicPr>
      <xdr:blipFill>
        <a:blip xmlns:r="http://schemas.openxmlformats.org/officeDocument/2006/relationships" r:embed="rId4"/>
        <a:srcRect/>
        <a:stretch>
          <a:fillRect/>
        </a:stretch>
      </xdr:blipFill>
      <xdr:spPr bwMode="auto">
        <a:xfrm>
          <a:off x="3829050" y="19230975"/>
          <a:ext cx="1133475" cy="276225"/>
        </a:xfrm>
        <a:prstGeom prst="rect">
          <a:avLst/>
        </a:prstGeom>
        <a:noFill/>
        <a:ln w="0">
          <a:solidFill>
            <a:srgbClr val="000000"/>
          </a:solidFill>
          <a:miter lim="800000"/>
          <a:headEnd/>
          <a:tailEnd/>
        </a:ln>
      </xdr:spPr>
    </xdr:pic>
    <xdr:clientData/>
  </xdr:twoCellAnchor>
  <xdr:twoCellAnchor editAs="oneCell">
    <xdr:from>
      <xdr:col>0</xdr:col>
      <xdr:colOff>0</xdr:colOff>
      <xdr:row>120</xdr:row>
      <xdr:rowOff>0</xdr:rowOff>
    </xdr:from>
    <xdr:to>
      <xdr:col>2</xdr:col>
      <xdr:colOff>171450</xdr:colOff>
      <xdr:row>122</xdr:row>
      <xdr:rowOff>95250</xdr:rowOff>
    </xdr:to>
    <xdr:pic>
      <xdr:nvPicPr>
        <xdr:cNvPr id="1097" name="Picture 16"/>
        <xdr:cNvPicPr>
          <a:picLocks noChangeAspect="1" noChangeArrowheads="1"/>
        </xdr:cNvPicPr>
      </xdr:nvPicPr>
      <xdr:blipFill>
        <a:blip xmlns:r="http://schemas.openxmlformats.org/officeDocument/2006/relationships" r:embed="rId5"/>
        <a:srcRect/>
        <a:stretch>
          <a:fillRect/>
        </a:stretch>
      </xdr:blipFill>
      <xdr:spPr bwMode="auto">
        <a:xfrm>
          <a:off x="0" y="19659600"/>
          <a:ext cx="2124075" cy="419100"/>
        </a:xfrm>
        <a:prstGeom prst="rect">
          <a:avLst/>
        </a:prstGeom>
        <a:noFill/>
        <a:ln w="0">
          <a:solidFill>
            <a:srgbClr val="000000"/>
          </a:solidFill>
          <a:miter lim="800000"/>
          <a:headEnd/>
          <a:tailEnd/>
        </a:ln>
      </xdr:spPr>
    </xdr:pic>
    <xdr:clientData/>
  </xdr:twoCellAnchor>
  <xdr:twoCellAnchor editAs="oneCell">
    <xdr:from>
      <xdr:col>2</xdr:col>
      <xdr:colOff>466725</xdr:colOff>
      <xdr:row>120</xdr:row>
      <xdr:rowOff>47625</xdr:rowOff>
    </xdr:from>
    <xdr:to>
      <xdr:col>4</xdr:col>
      <xdr:colOff>247650</xdr:colOff>
      <xdr:row>122</xdr:row>
      <xdr:rowOff>47625</xdr:rowOff>
    </xdr:to>
    <xdr:pic>
      <xdr:nvPicPr>
        <xdr:cNvPr id="1098" name="Picture 17"/>
        <xdr:cNvPicPr>
          <a:picLocks noChangeAspect="1" noChangeArrowheads="1"/>
        </xdr:cNvPicPr>
      </xdr:nvPicPr>
      <xdr:blipFill>
        <a:blip xmlns:r="http://schemas.openxmlformats.org/officeDocument/2006/relationships" r:embed="rId6"/>
        <a:srcRect/>
        <a:stretch>
          <a:fillRect/>
        </a:stretch>
      </xdr:blipFill>
      <xdr:spPr bwMode="auto">
        <a:xfrm>
          <a:off x="2419350" y="19707225"/>
          <a:ext cx="1152525" cy="323850"/>
        </a:xfrm>
        <a:prstGeom prst="rect">
          <a:avLst/>
        </a:prstGeom>
        <a:noFill/>
        <a:ln w="0">
          <a:solidFill>
            <a:srgbClr val="000000"/>
          </a:solidFill>
          <a:miter lim="800000"/>
          <a:headEnd/>
          <a:tailEnd/>
        </a:ln>
      </xdr:spPr>
    </xdr:pic>
    <xdr:clientData/>
  </xdr:twoCellAnchor>
  <xdr:twoCellAnchor editAs="oneCell">
    <xdr:from>
      <xdr:col>4</xdr:col>
      <xdr:colOff>504825</xdr:colOff>
      <xdr:row>120</xdr:row>
      <xdr:rowOff>28575</xdr:rowOff>
    </xdr:from>
    <xdr:to>
      <xdr:col>6</xdr:col>
      <xdr:colOff>438150</xdr:colOff>
      <xdr:row>122</xdr:row>
      <xdr:rowOff>0</xdr:rowOff>
    </xdr:to>
    <xdr:pic>
      <xdr:nvPicPr>
        <xdr:cNvPr id="1099" name="Picture 18"/>
        <xdr:cNvPicPr>
          <a:picLocks noChangeAspect="1" noChangeArrowheads="1"/>
        </xdr:cNvPicPr>
      </xdr:nvPicPr>
      <xdr:blipFill>
        <a:blip xmlns:r="http://schemas.openxmlformats.org/officeDocument/2006/relationships" r:embed="rId7"/>
        <a:srcRect/>
        <a:stretch>
          <a:fillRect/>
        </a:stretch>
      </xdr:blipFill>
      <xdr:spPr bwMode="auto">
        <a:xfrm>
          <a:off x="3829050" y="19688175"/>
          <a:ext cx="1181100" cy="295275"/>
        </a:xfrm>
        <a:prstGeom prst="rect">
          <a:avLst/>
        </a:prstGeom>
        <a:noFill/>
        <a:ln w="0">
          <a:solidFill>
            <a:srgbClr val="000000"/>
          </a:solidFill>
          <a:miter lim="800000"/>
          <a:headEnd/>
          <a:tailEnd/>
        </a:ln>
      </xdr:spPr>
    </xdr:pic>
    <xdr:clientData/>
  </xdr:twoCellAnchor>
  <xdr:twoCellAnchor editAs="oneCell">
    <xdr:from>
      <xdr:col>0</xdr:col>
      <xdr:colOff>0</xdr:colOff>
      <xdr:row>105</xdr:row>
      <xdr:rowOff>19050</xdr:rowOff>
    </xdr:from>
    <xdr:to>
      <xdr:col>5</xdr:col>
      <xdr:colOff>476250</xdr:colOff>
      <xdr:row>116</xdr:row>
      <xdr:rowOff>114300</xdr:rowOff>
    </xdr:to>
    <xdr:pic>
      <xdr:nvPicPr>
        <xdr:cNvPr id="1100" name="Picture 19"/>
        <xdr:cNvPicPr>
          <a:picLocks noChangeAspect="1" noChangeArrowheads="1"/>
        </xdr:cNvPicPr>
      </xdr:nvPicPr>
      <xdr:blipFill>
        <a:blip xmlns:r="http://schemas.openxmlformats.org/officeDocument/2006/relationships" r:embed="rId8"/>
        <a:srcRect/>
        <a:stretch>
          <a:fillRect/>
        </a:stretch>
      </xdr:blipFill>
      <xdr:spPr bwMode="auto">
        <a:xfrm>
          <a:off x="0" y="17240250"/>
          <a:ext cx="4410075" cy="1885950"/>
        </a:xfrm>
        <a:prstGeom prst="rect">
          <a:avLst/>
        </a:prstGeom>
        <a:noFill/>
        <a:ln w="1">
          <a:noFill/>
          <a:miter lim="800000"/>
          <a:headEnd/>
          <a:tailEnd/>
        </a:ln>
      </xdr:spPr>
    </xdr:pic>
    <xdr:clientData/>
  </xdr:twoCellAnchor>
  <xdr:twoCellAnchor editAs="oneCell">
    <xdr:from>
      <xdr:col>0</xdr:col>
      <xdr:colOff>47625</xdr:colOff>
      <xdr:row>98</xdr:row>
      <xdr:rowOff>47625</xdr:rowOff>
    </xdr:from>
    <xdr:to>
      <xdr:col>1</xdr:col>
      <xdr:colOff>838200</xdr:colOff>
      <xdr:row>99</xdr:row>
      <xdr:rowOff>142875</xdr:rowOff>
    </xdr:to>
    <xdr:pic>
      <xdr:nvPicPr>
        <xdr:cNvPr id="1101" name="Picture 20"/>
        <xdr:cNvPicPr>
          <a:picLocks noChangeAspect="1" noChangeArrowheads="1"/>
        </xdr:cNvPicPr>
      </xdr:nvPicPr>
      <xdr:blipFill>
        <a:blip xmlns:r="http://schemas.openxmlformats.org/officeDocument/2006/relationships" r:embed="rId9"/>
        <a:srcRect/>
        <a:stretch>
          <a:fillRect/>
        </a:stretch>
      </xdr:blipFill>
      <xdr:spPr bwMode="auto">
        <a:xfrm>
          <a:off x="47625" y="16125825"/>
          <a:ext cx="1866900" cy="257175"/>
        </a:xfrm>
        <a:prstGeom prst="rect">
          <a:avLst/>
        </a:prstGeom>
        <a:noFill/>
        <a:ln w="0">
          <a:solidFill>
            <a:srgbClr val="000000"/>
          </a:solidFill>
          <a:miter lim="800000"/>
          <a:headEnd/>
          <a:tailEnd/>
        </a:ln>
      </xdr:spPr>
    </xdr:pic>
    <xdr:clientData/>
  </xdr:twoCellAnchor>
  <xdr:twoCellAnchor>
    <xdr:from>
      <xdr:col>7</xdr:col>
      <xdr:colOff>314325</xdr:colOff>
      <xdr:row>34</xdr:row>
      <xdr:rowOff>66675</xdr:rowOff>
    </xdr:from>
    <xdr:to>
      <xdr:col>14</xdr:col>
      <xdr:colOff>428625</xdr:colOff>
      <xdr:row>54</xdr:row>
      <xdr:rowOff>47625</xdr:rowOff>
    </xdr:to>
    <xdr:graphicFrame macro="">
      <xdr:nvGraphicFramePr>
        <xdr:cNvPr id="110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133350</xdr:colOff>
      <xdr:row>108</xdr:row>
      <xdr:rowOff>66675</xdr:rowOff>
    </xdr:from>
    <xdr:to>
      <xdr:col>14</xdr:col>
      <xdr:colOff>390525</xdr:colOff>
      <xdr:row>125</xdr:row>
      <xdr:rowOff>9525</xdr:rowOff>
    </xdr:to>
    <xdr:graphicFrame macro="">
      <xdr:nvGraphicFramePr>
        <xdr:cNvPr id="1103"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28</xdr:row>
      <xdr:rowOff>47625</xdr:rowOff>
    </xdr:from>
    <xdr:to>
      <xdr:col>2</xdr:col>
      <xdr:colOff>476250</xdr:colOff>
      <xdr:row>32</xdr:row>
      <xdr:rowOff>9525</xdr:rowOff>
    </xdr:to>
    <xdr:pic>
      <xdr:nvPicPr>
        <xdr:cNvPr id="5171" name="Picture 2"/>
        <xdr:cNvPicPr>
          <a:picLocks noChangeAspect="1" noChangeArrowheads="1"/>
        </xdr:cNvPicPr>
      </xdr:nvPicPr>
      <xdr:blipFill>
        <a:blip xmlns:r="http://schemas.openxmlformats.org/officeDocument/2006/relationships" r:embed="rId1"/>
        <a:srcRect/>
        <a:stretch>
          <a:fillRect/>
        </a:stretch>
      </xdr:blipFill>
      <xdr:spPr bwMode="auto">
        <a:xfrm>
          <a:off x="38100" y="4638675"/>
          <a:ext cx="2390775" cy="60960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19050</xdr:colOff>
      <xdr:row>116</xdr:row>
      <xdr:rowOff>152400</xdr:rowOff>
    </xdr:from>
    <xdr:to>
      <xdr:col>2</xdr:col>
      <xdr:colOff>171450</xdr:colOff>
      <xdr:row>119</xdr:row>
      <xdr:rowOff>104775</xdr:rowOff>
    </xdr:to>
    <xdr:pic>
      <xdr:nvPicPr>
        <xdr:cNvPr id="5172" name="Picture 13"/>
        <xdr:cNvPicPr>
          <a:picLocks noChangeAspect="1" noChangeArrowheads="1"/>
        </xdr:cNvPicPr>
      </xdr:nvPicPr>
      <xdr:blipFill>
        <a:blip xmlns:r="http://schemas.openxmlformats.org/officeDocument/2006/relationships" r:embed="rId2"/>
        <a:srcRect/>
        <a:stretch>
          <a:fillRect/>
        </a:stretch>
      </xdr:blipFill>
      <xdr:spPr bwMode="auto">
        <a:xfrm>
          <a:off x="19050" y="19154775"/>
          <a:ext cx="2105025" cy="438150"/>
        </a:xfrm>
        <a:prstGeom prst="rect">
          <a:avLst/>
        </a:prstGeom>
        <a:noFill/>
        <a:ln w="0">
          <a:solidFill>
            <a:srgbClr val="000000"/>
          </a:solidFill>
          <a:miter lim="800000"/>
          <a:headEnd/>
          <a:tailEnd/>
        </a:ln>
      </xdr:spPr>
    </xdr:pic>
    <xdr:clientData/>
  </xdr:twoCellAnchor>
  <xdr:twoCellAnchor editAs="oneCell">
    <xdr:from>
      <xdr:col>2</xdr:col>
      <xdr:colOff>457200</xdr:colOff>
      <xdr:row>117</xdr:row>
      <xdr:rowOff>57150</xdr:rowOff>
    </xdr:from>
    <xdr:to>
      <xdr:col>4</xdr:col>
      <xdr:colOff>247650</xdr:colOff>
      <xdr:row>119</xdr:row>
      <xdr:rowOff>0</xdr:rowOff>
    </xdr:to>
    <xdr:pic>
      <xdr:nvPicPr>
        <xdr:cNvPr id="5173" name="Picture 14"/>
        <xdr:cNvPicPr>
          <a:picLocks noChangeAspect="1" noChangeArrowheads="1"/>
        </xdr:cNvPicPr>
      </xdr:nvPicPr>
      <xdr:blipFill>
        <a:blip xmlns:r="http://schemas.openxmlformats.org/officeDocument/2006/relationships" r:embed="rId3"/>
        <a:srcRect/>
        <a:stretch>
          <a:fillRect/>
        </a:stretch>
      </xdr:blipFill>
      <xdr:spPr bwMode="auto">
        <a:xfrm>
          <a:off x="2409825" y="19221450"/>
          <a:ext cx="1162050" cy="266700"/>
        </a:xfrm>
        <a:prstGeom prst="rect">
          <a:avLst/>
        </a:prstGeom>
        <a:noFill/>
        <a:ln w="0">
          <a:solidFill>
            <a:srgbClr val="000000"/>
          </a:solidFill>
          <a:miter lim="800000"/>
          <a:headEnd/>
          <a:tailEnd/>
        </a:ln>
      </xdr:spPr>
    </xdr:pic>
    <xdr:clientData/>
  </xdr:twoCellAnchor>
  <xdr:twoCellAnchor editAs="oneCell">
    <xdr:from>
      <xdr:col>4</xdr:col>
      <xdr:colOff>504825</xdr:colOff>
      <xdr:row>117</xdr:row>
      <xdr:rowOff>57150</xdr:rowOff>
    </xdr:from>
    <xdr:to>
      <xdr:col>6</xdr:col>
      <xdr:colOff>390525</xdr:colOff>
      <xdr:row>119</xdr:row>
      <xdr:rowOff>9525</xdr:rowOff>
    </xdr:to>
    <xdr:pic>
      <xdr:nvPicPr>
        <xdr:cNvPr id="5174" name="Picture 15"/>
        <xdr:cNvPicPr>
          <a:picLocks noChangeAspect="1" noChangeArrowheads="1"/>
        </xdr:cNvPicPr>
      </xdr:nvPicPr>
      <xdr:blipFill>
        <a:blip xmlns:r="http://schemas.openxmlformats.org/officeDocument/2006/relationships" r:embed="rId4"/>
        <a:srcRect/>
        <a:stretch>
          <a:fillRect/>
        </a:stretch>
      </xdr:blipFill>
      <xdr:spPr bwMode="auto">
        <a:xfrm>
          <a:off x="3829050" y="19221450"/>
          <a:ext cx="1133475" cy="276225"/>
        </a:xfrm>
        <a:prstGeom prst="rect">
          <a:avLst/>
        </a:prstGeom>
        <a:noFill/>
        <a:ln w="0">
          <a:solidFill>
            <a:srgbClr val="000000"/>
          </a:solidFill>
          <a:miter lim="800000"/>
          <a:headEnd/>
          <a:tailEnd/>
        </a:ln>
      </xdr:spPr>
    </xdr:pic>
    <xdr:clientData/>
  </xdr:twoCellAnchor>
  <xdr:twoCellAnchor editAs="oneCell">
    <xdr:from>
      <xdr:col>0</xdr:col>
      <xdr:colOff>0</xdr:colOff>
      <xdr:row>120</xdr:row>
      <xdr:rowOff>0</xdr:rowOff>
    </xdr:from>
    <xdr:to>
      <xdr:col>2</xdr:col>
      <xdr:colOff>171450</xdr:colOff>
      <xdr:row>122</xdr:row>
      <xdr:rowOff>95250</xdr:rowOff>
    </xdr:to>
    <xdr:pic>
      <xdr:nvPicPr>
        <xdr:cNvPr id="5175" name="Picture 16"/>
        <xdr:cNvPicPr>
          <a:picLocks noChangeAspect="1" noChangeArrowheads="1"/>
        </xdr:cNvPicPr>
      </xdr:nvPicPr>
      <xdr:blipFill>
        <a:blip xmlns:r="http://schemas.openxmlformats.org/officeDocument/2006/relationships" r:embed="rId5"/>
        <a:srcRect/>
        <a:stretch>
          <a:fillRect/>
        </a:stretch>
      </xdr:blipFill>
      <xdr:spPr bwMode="auto">
        <a:xfrm>
          <a:off x="0" y="19650075"/>
          <a:ext cx="2124075" cy="419100"/>
        </a:xfrm>
        <a:prstGeom prst="rect">
          <a:avLst/>
        </a:prstGeom>
        <a:noFill/>
        <a:ln w="0">
          <a:solidFill>
            <a:srgbClr val="000000"/>
          </a:solidFill>
          <a:miter lim="800000"/>
          <a:headEnd/>
          <a:tailEnd/>
        </a:ln>
      </xdr:spPr>
    </xdr:pic>
    <xdr:clientData/>
  </xdr:twoCellAnchor>
  <xdr:twoCellAnchor editAs="oneCell">
    <xdr:from>
      <xdr:col>2</xdr:col>
      <xdr:colOff>466725</xdr:colOff>
      <xdr:row>120</xdr:row>
      <xdr:rowOff>47625</xdr:rowOff>
    </xdr:from>
    <xdr:to>
      <xdr:col>4</xdr:col>
      <xdr:colOff>247650</xdr:colOff>
      <xdr:row>122</xdr:row>
      <xdr:rowOff>47625</xdr:rowOff>
    </xdr:to>
    <xdr:pic>
      <xdr:nvPicPr>
        <xdr:cNvPr id="5176" name="Picture 17"/>
        <xdr:cNvPicPr>
          <a:picLocks noChangeAspect="1" noChangeArrowheads="1"/>
        </xdr:cNvPicPr>
      </xdr:nvPicPr>
      <xdr:blipFill>
        <a:blip xmlns:r="http://schemas.openxmlformats.org/officeDocument/2006/relationships" r:embed="rId6"/>
        <a:srcRect/>
        <a:stretch>
          <a:fillRect/>
        </a:stretch>
      </xdr:blipFill>
      <xdr:spPr bwMode="auto">
        <a:xfrm>
          <a:off x="2419350" y="19697700"/>
          <a:ext cx="1152525" cy="323850"/>
        </a:xfrm>
        <a:prstGeom prst="rect">
          <a:avLst/>
        </a:prstGeom>
        <a:noFill/>
        <a:ln w="0">
          <a:solidFill>
            <a:srgbClr val="000000"/>
          </a:solidFill>
          <a:miter lim="800000"/>
          <a:headEnd/>
          <a:tailEnd/>
        </a:ln>
      </xdr:spPr>
    </xdr:pic>
    <xdr:clientData/>
  </xdr:twoCellAnchor>
  <xdr:twoCellAnchor editAs="oneCell">
    <xdr:from>
      <xdr:col>4</xdr:col>
      <xdr:colOff>504825</xdr:colOff>
      <xdr:row>120</xdr:row>
      <xdr:rowOff>28575</xdr:rowOff>
    </xdr:from>
    <xdr:to>
      <xdr:col>6</xdr:col>
      <xdr:colOff>438150</xdr:colOff>
      <xdr:row>122</xdr:row>
      <xdr:rowOff>0</xdr:rowOff>
    </xdr:to>
    <xdr:pic>
      <xdr:nvPicPr>
        <xdr:cNvPr id="5177" name="Picture 18"/>
        <xdr:cNvPicPr>
          <a:picLocks noChangeAspect="1" noChangeArrowheads="1"/>
        </xdr:cNvPicPr>
      </xdr:nvPicPr>
      <xdr:blipFill>
        <a:blip xmlns:r="http://schemas.openxmlformats.org/officeDocument/2006/relationships" r:embed="rId7"/>
        <a:srcRect/>
        <a:stretch>
          <a:fillRect/>
        </a:stretch>
      </xdr:blipFill>
      <xdr:spPr bwMode="auto">
        <a:xfrm>
          <a:off x="3829050" y="19678650"/>
          <a:ext cx="1181100" cy="295275"/>
        </a:xfrm>
        <a:prstGeom prst="rect">
          <a:avLst/>
        </a:prstGeom>
        <a:noFill/>
        <a:ln w="0">
          <a:solidFill>
            <a:srgbClr val="000000"/>
          </a:solidFill>
          <a:miter lim="800000"/>
          <a:headEnd/>
          <a:tailEnd/>
        </a:ln>
      </xdr:spPr>
    </xdr:pic>
    <xdr:clientData/>
  </xdr:twoCellAnchor>
  <xdr:twoCellAnchor editAs="oneCell">
    <xdr:from>
      <xdr:col>0</xdr:col>
      <xdr:colOff>0</xdr:colOff>
      <xdr:row>105</xdr:row>
      <xdr:rowOff>19050</xdr:rowOff>
    </xdr:from>
    <xdr:to>
      <xdr:col>5</xdr:col>
      <xdr:colOff>476250</xdr:colOff>
      <xdr:row>116</xdr:row>
      <xdr:rowOff>114300</xdr:rowOff>
    </xdr:to>
    <xdr:pic>
      <xdr:nvPicPr>
        <xdr:cNvPr id="5178" name="Picture 19"/>
        <xdr:cNvPicPr>
          <a:picLocks noChangeAspect="1" noChangeArrowheads="1"/>
        </xdr:cNvPicPr>
      </xdr:nvPicPr>
      <xdr:blipFill>
        <a:blip xmlns:r="http://schemas.openxmlformats.org/officeDocument/2006/relationships" r:embed="rId8"/>
        <a:srcRect/>
        <a:stretch>
          <a:fillRect/>
        </a:stretch>
      </xdr:blipFill>
      <xdr:spPr bwMode="auto">
        <a:xfrm>
          <a:off x="0" y="17230725"/>
          <a:ext cx="4410075" cy="1885950"/>
        </a:xfrm>
        <a:prstGeom prst="rect">
          <a:avLst/>
        </a:prstGeom>
        <a:noFill/>
        <a:ln w="1">
          <a:noFill/>
          <a:miter lim="800000"/>
          <a:headEnd/>
          <a:tailEnd/>
        </a:ln>
      </xdr:spPr>
    </xdr:pic>
    <xdr:clientData/>
  </xdr:twoCellAnchor>
  <xdr:twoCellAnchor editAs="oneCell">
    <xdr:from>
      <xdr:col>0</xdr:col>
      <xdr:colOff>47625</xdr:colOff>
      <xdr:row>98</xdr:row>
      <xdr:rowOff>47625</xdr:rowOff>
    </xdr:from>
    <xdr:to>
      <xdr:col>1</xdr:col>
      <xdr:colOff>838200</xdr:colOff>
      <xdr:row>99</xdr:row>
      <xdr:rowOff>142875</xdr:rowOff>
    </xdr:to>
    <xdr:pic>
      <xdr:nvPicPr>
        <xdr:cNvPr id="5179" name="Picture 20"/>
        <xdr:cNvPicPr>
          <a:picLocks noChangeAspect="1" noChangeArrowheads="1"/>
        </xdr:cNvPicPr>
      </xdr:nvPicPr>
      <xdr:blipFill>
        <a:blip xmlns:r="http://schemas.openxmlformats.org/officeDocument/2006/relationships" r:embed="rId9"/>
        <a:srcRect/>
        <a:stretch>
          <a:fillRect/>
        </a:stretch>
      </xdr:blipFill>
      <xdr:spPr bwMode="auto">
        <a:xfrm>
          <a:off x="47625" y="16116300"/>
          <a:ext cx="1866900" cy="257175"/>
        </a:xfrm>
        <a:prstGeom prst="rect">
          <a:avLst/>
        </a:prstGeom>
        <a:noFill/>
        <a:ln w="0">
          <a:solidFill>
            <a:srgbClr val="000000"/>
          </a:solidFill>
          <a:miter lim="800000"/>
          <a:headEnd/>
          <a:tailEnd/>
        </a:ln>
      </xdr:spPr>
    </xdr:pic>
    <xdr:clientData/>
  </xdr:twoCellAnchor>
  <xdr:twoCellAnchor>
    <xdr:from>
      <xdr:col>9</xdr:col>
      <xdr:colOff>409575</xdr:colOff>
      <xdr:row>27</xdr:row>
      <xdr:rowOff>9525</xdr:rowOff>
    </xdr:from>
    <xdr:to>
      <xdr:col>16</xdr:col>
      <xdr:colOff>523875</xdr:colOff>
      <xdr:row>47</xdr:row>
      <xdr:rowOff>19050</xdr:rowOff>
    </xdr:to>
    <xdr:graphicFrame macro="">
      <xdr:nvGraphicFramePr>
        <xdr:cNvPr id="5180"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133350</xdr:colOff>
      <xdr:row>108</xdr:row>
      <xdr:rowOff>66675</xdr:rowOff>
    </xdr:from>
    <xdr:to>
      <xdr:col>14</xdr:col>
      <xdr:colOff>390525</xdr:colOff>
      <xdr:row>125</xdr:row>
      <xdr:rowOff>9525</xdr:rowOff>
    </xdr:to>
    <xdr:graphicFrame macro="">
      <xdr:nvGraphicFramePr>
        <xdr:cNvPr id="5181"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495302</xdr:colOff>
      <xdr:row>54</xdr:row>
      <xdr:rowOff>85724</xdr:rowOff>
    </xdr:from>
    <xdr:to>
      <xdr:col>4</xdr:col>
      <xdr:colOff>476250</xdr:colOff>
      <xdr:row>56</xdr:row>
      <xdr:rowOff>47623</xdr:rowOff>
    </xdr:to>
    <xdr:cxnSp macro="">
      <xdr:nvCxnSpPr>
        <xdr:cNvPr id="14" name="Straight Arrow Connector 13"/>
        <xdr:cNvCxnSpPr/>
      </xdr:nvCxnSpPr>
      <xdr:spPr bwMode="auto">
        <a:xfrm rot="10800000" flipV="1">
          <a:off x="3057527" y="8943974"/>
          <a:ext cx="742948" cy="285749"/>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3</xdr:col>
      <xdr:colOff>476250</xdr:colOff>
      <xdr:row>46</xdr:row>
      <xdr:rowOff>152400</xdr:rowOff>
    </xdr:from>
    <xdr:to>
      <xdr:col>4</xdr:col>
      <xdr:colOff>457198</xdr:colOff>
      <xdr:row>48</xdr:row>
      <xdr:rowOff>95249</xdr:rowOff>
    </xdr:to>
    <xdr:cxnSp macro="">
      <xdr:nvCxnSpPr>
        <xdr:cNvPr id="20" name="Straight Arrow Connector 19"/>
        <xdr:cNvCxnSpPr/>
      </xdr:nvCxnSpPr>
      <xdr:spPr bwMode="auto">
        <a:xfrm rot="10800000" flipV="1">
          <a:off x="3038475" y="7658100"/>
          <a:ext cx="742948" cy="285749"/>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5.bin"/><Relationship Id="rId3" Type="http://schemas.openxmlformats.org/officeDocument/2006/relationships/vmlDrawing" Target="../drawings/vmlDrawing1.vml"/><Relationship Id="rId7" Type="http://schemas.openxmlformats.org/officeDocument/2006/relationships/oleObject" Target="../embeddings/oleObject4.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oleObject" Target="../embeddings/oleObject1.bin"/><Relationship Id="rId9" Type="http://schemas.openxmlformats.org/officeDocument/2006/relationships/oleObject" Target="../embeddings/oleObject6.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11.bin"/><Relationship Id="rId3" Type="http://schemas.openxmlformats.org/officeDocument/2006/relationships/vmlDrawing" Target="../drawings/vmlDrawing2.vml"/><Relationship Id="rId7" Type="http://schemas.openxmlformats.org/officeDocument/2006/relationships/oleObject" Target="../embeddings/oleObject10.bin"/><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9.bin"/><Relationship Id="rId5" Type="http://schemas.openxmlformats.org/officeDocument/2006/relationships/oleObject" Target="../embeddings/oleObject8.bin"/><Relationship Id="rId4" Type="http://schemas.openxmlformats.org/officeDocument/2006/relationships/oleObject" Target="../embeddings/oleObject7.bin"/><Relationship Id="rId9" Type="http://schemas.openxmlformats.org/officeDocument/2006/relationships/oleObject" Target="../embeddings/oleObject12.bin"/></Relationships>
</file>

<file path=xl/worksheets/sheet1.xml><?xml version="1.0" encoding="utf-8"?>
<worksheet xmlns="http://schemas.openxmlformats.org/spreadsheetml/2006/main" xmlns:r="http://schemas.openxmlformats.org/officeDocument/2006/relationships">
  <dimension ref="A1:P159"/>
  <sheetViews>
    <sheetView topLeftCell="A93" workbookViewId="0">
      <selection activeCell="K83" sqref="K83"/>
    </sheetView>
  </sheetViews>
  <sheetFormatPr defaultRowHeight="12.75"/>
  <cols>
    <col min="1" max="1" width="16.140625" customWidth="1"/>
    <col min="2" max="2" width="13.140625" bestFit="1" customWidth="1"/>
    <col min="4" max="4" width="11.42578125" customWidth="1"/>
    <col min="6" max="6" width="9.5703125" customWidth="1"/>
    <col min="7" max="7" width="11" bestFit="1" customWidth="1"/>
    <col min="10" max="10" width="9.42578125" customWidth="1"/>
    <col min="11" max="11" width="10" customWidth="1"/>
  </cols>
  <sheetData>
    <row r="1" spans="1:14">
      <c r="E1" s="1" t="s">
        <v>0</v>
      </c>
    </row>
    <row r="2" spans="1:14">
      <c r="E2" s="1" t="s">
        <v>2</v>
      </c>
    </row>
    <row r="3" spans="1:14">
      <c r="E3" s="1" t="s">
        <v>1</v>
      </c>
    </row>
    <row r="5" spans="1:14" ht="13.5" thickBot="1">
      <c r="A5" s="2" t="s">
        <v>3</v>
      </c>
      <c r="B5" s="3"/>
      <c r="C5" s="4"/>
      <c r="D5" s="4"/>
      <c r="H5" s="1" t="s">
        <v>28</v>
      </c>
    </row>
    <row r="6" spans="1:14">
      <c r="A6" s="5"/>
      <c r="B6" s="4"/>
      <c r="C6" s="4"/>
      <c r="D6" s="4"/>
      <c r="H6" s="21"/>
      <c r="I6" s="1" t="s">
        <v>29</v>
      </c>
      <c r="J6" s="1"/>
    </row>
    <row r="7" spans="1:14">
      <c r="A7" s="5" t="s">
        <v>4</v>
      </c>
      <c r="B7" s="4"/>
      <c r="C7" s="4"/>
      <c r="D7" s="4"/>
      <c r="H7" s="22"/>
      <c r="I7" s="1" t="s">
        <v>30</v>
      </c>
      <c r="J7" s="1"/>
    </row>
    <row r="8" spans="1:14">
      <c r="A8" s="5" t="s">
        <v>5</v>
      </c>
      <c r="B8" s="4"/>
      <c r="C8" s="4"/>
      <c r="D8" s="4"/>
      <c r="H8" s="23"/>
      <c r="I8" s="1" t="s">
        <v>91</v>
      </c>
      <c r="J8" s="1"/>
    </row>
    <row r="9" spans="1:14">
      <c r="A9" s="5" t="s">
        <v>6</v>
      </c>
      <c r="B9" s="4"/>
      <c r="C9" s="4"/>
      <c r="D9" s="4"/>
      <c r="H9" s="24"/>
      <c r="I9" s="1" t="s">
        <v>92</v>
      </c>
    </row>
    <row r="10" spans="1:14">
      <c r="A10" s="5" t="s">
        <v>7</v>
      </c>
      <c r="B10" s="4"/>
      <c r="C10" s="4"/>
      <c r="D10" s="4"/>
      <c r="H10" s="39"/>
      <c r="I10" s="1" t="s">
        <v>55</v>
      </c>
    </row>
    <row r="11" spans="1:14" ht="13.5" thickBot="1">
      <c r="A11" s="5" t="s">
        <v>8</v>
      </c>
      <c r="B11" s="4"/>
      <c r="C11" s="4"/>
      <c r="D11" s="4"/>
      <c r="H11" s="71"/>
      <c r="I11" s="1" t="s">
        <v>75</v>
      </c>
    </row>
    <row r="12" spans="1:14">
      <c r="A12" s="5" t="s">
        <v>9</v>
      </c>
      <c r="B12" s="4"/>
      <c r="C12" s="4"/>
      <c r="D12" s="4"/>
      <c r="F12" s="72" t="s">
        <v>84</v>
      </c>
      <c r="G12" s="73"/>
      <c r="H12" s="73"/>
      <c r="I12" s="73"/>
      <c r="J12" s="73"/>
      <c r="K12" s="73"/>
      <c r="L12" s="73"/>
      <c r="M12" s="73"/>
      <c r="N12" s="74"/>
    </row>
    <row r="13" spans="1:14">
      <c r="A13" s="6" t="s">
        <v>10</v>
      </c>
      <c r="B13" s="4"/>
      <c r="C13" s="4"/>
      <c r="D13" s="4"/>
      <c r="F13" s="75" t="s">
        <v>89</v>
      </c>
      <c r="G13" s="76"/>
      <c r="H13" s="76"/>
      <c r="I13" s="76"/>
      <c r="J13" s="76"/>
      <c r="K13" s="76"/>
      <c r="L13" s="76"/>
      <c r="M13" s="76"/>
      <c r="N13" s="77"/>
    </row>
    <row r="14" spans="1:14">
      <c r="A14" s="6" t="s">
        <v>11</v>
      </c>
      <c r="B14" s="4"/>
      <c r="C14" s="4"/>
      <c r="D14" s="4"/>
      <c r="F14" s="75" t="s">
        <v>88</v>
      </c>
      <c r="G14" s="76"/>
      <c r="H14" s="76"/>
      <c r="I14" s="76"/>
      <c r="J14" s="76"/>
      <c r="K14" s="76"/>
      <c r="L14" s="76"/>
      <c r="M14" s="76"/>
      <c r="N14" s="77"/>
    </row>
    <row r="15" spans="1:14" ht="13.5" thickBot="1">
      <c r="A15" s="5" t="s">
        <v>12</v>
      </c>
      <c r="B15" s="4"/>
      <c r="C15" s="4"/>
      <c r="D15" s="4"/>
      <c r="F15" s="78" t="s">
        <v>87</v>
      </c>
      <c r="G15" s="79"/>
      <c r="H15" s="79"/>
      <c r="I15" s="79"/>
      <c r="J15" s="79"/>
      <c r="K15" s="79"/>
      <c r="L15" s="79"/>
      <c r="M15" s="79"/>
      <c r="N15" s="80"/>
    </row>
    <row r="16" spans="1:14" ht="13.5" thickBot="1">
      <c r="A16" s="1"/>
    </row>
    <row r="17" spans="1:14">
      <c r="A17" s="5" t="s">
        <v>13</v>
      </c>
      <c r="B17" s="4"/>
      <c r="C17" s="4"/>
      <c r="F17" s="116" t="s">
        <v>100</v>
      </c>
      <c r="G17" s="117"/>
      <c r="H17" s="117"/>
      <c r="I17" s="117"/>
      <c r="J17" s="117"/>
      <c r="K17" s="117"/>
      <c r="L17" s="117"/>
      <c r="M17" s="117"/>
      <c r="N17" s="118"/>
    </row>
    <row r="18" spans="1:14" ht="13.5" thickBot="1">
      <c r="A18" s="5" t="s">
        <v>14</v>
      </c>
      <c r="B18" s="4"/>
      <c r="C18" s="4"/>
      <c r="F18" s="119"/>
      <c r="G18" s="120"/>
      <c r="H18" s="120"/>
      <c r="I18" s="120"/>
      <c r="J18" s="120"/>
      <c r="K18" s="120"/>
      <c r="L18" s="120"/>
      <c r="M18" s="120"/>
      <c r="N18" s="121"/>
    </row>
    <row r="19" spans="1:14" ht="13.5" thickBot="1">
      <c r="A19" s="1"/>
    </row>
    <row r="20" spans="1:14">
      <c r="A20" s="1"/>
      <c r="F20" s="7" t="s">
        <v>58</v>
      </c>
      <c r="G20" s="8"/>
      <c r="H20" s="8"/>
      <c r="I20" s="8"/>
      <c r="J20" s="9"/>
    </row>
    <row r="21" spans="1:14">
      <c r="A21" s="5" t="s">
        <v>15</v>
      </c>
      <c r="B21" s="4"/>
      <c r="C21" s="4"/>
      <c r="D21" s="4"/>
      <c r="F21" s="10" t="s">
        <v>59</v>
      </c>
      <c r="G21" s="11"/>
      <c r="H21" s="11"/>
      <c r="I21" s="11"/>
      <c r="J21" s="12"/>
    </row>
    <row r="22" spans="1:14">
      <c r="A22" s="5" t="s">
        <v>16</v>
      </c>
      <c r="B22" s="4"/>
      <c r="C22" s="4"/>
      <c r="D22" s="4"/>
      <c r="F22" s="10"/>
      <c r="G22" s="11"/>
      <c r="H22" s="11"/>
      <c r="I22" s="11"/>
      <c r="J22" s="12"/>
    </row>
    <row r="23" spans="1:14">
      <c r="A23" s="5" t="s">
        <v>17</v>
      </c>
      <c r="B23" s="4"/>
      <c r="C23" s="4"/>
      <c r="D23" s="4"/>
      <c r="F23" s="10" t="s">
        <v>20</v>
      </c>
      <c r="G23" s="11"/>
      <c r="H23" s="11"/>
      <c r="I23" s="11"/>
      <c r="J23" s="12"/>
    </row>
    <row r="24" spans="1:14">
      <c r="A24" s="5" t="s">
        <v>19</v>
      </c>
      <c r="B24" s="4"/>
      <c r="C24" s="4"/>
      <c r="D24" s="4"/>
      <c r="F24" s="10" t="s">
        <v>65</v>
      </c>
      <c r="G24" s="11"/>
      <c r="H24" s="11"/>
      <c r="I24" s="11"/>
      <c r="J24" s="12"/>
    </row>
    <row r="25" spans="1:14">
      <c r="A25" s="1"/>
      <c r="F25" s="10" t="s">
        <v>18</v>
      </c>
      <c r="G25" s="11"/>
      <c r="H25" s="11"/>
      <c r="I25" s="11"/>
      <c r="J25" s="12"/>
    </row>
    <row r="26" spans="1:14">
      <c r="F26" s="10" t="s">
        <v>21</v>
      </c>
      <c r="G26" s="11"/>
      <c r="H26" s="11"/>
      <c r="I26" s="11"/>
      <c r="J26" s="12"/>
    </row>
    <row r="27" spans="1:14">
      <c r="F27" s="10" t="s">
        <v>56</v>
      </c>
      <c r="G27" s="11"/>
      <c r="H27" s="11"/>
      <c r="I27" s="11"/>
      <c r="J27" s="12"/>
    </row>
    <row r="28" spans="1:14" ht="13.5" thickBot="1">
      <c r="A28" s="2" t="s">
        <v>22</v>
      </c>
      <c r="B28" s="4"/>
      <c r="C28" s="4"/>
      <c r="D28" s="4"/>
      <c r="F28" s="13" t="s">
        <v>57</v>
      </c>
      <c r="G28" s="14"/>
      <c r="H28" s="14"/>
      <c r="I28" s="14"/>
      <c r="J28" s="15"/>
    </row>
    <row r="42" spans="1:7">
      <c r="A42" s="16" t="s">
        <v>23</v>
      </c>
      <c r="B42" s="17"/>
      <c r="C42" s="4"/>
      <c r="D42" s="4"/>
      <c r="E42" s="4"/>
      <c r="F42" s="4"/>
      <c r="G42" s="4"/>
    </row>
    <row r="43" spans="1:7">
      <c r="A43" s="6" t="s">
        <v>24</v>
      </c>
      <c r="B43" s="18"/>
      <c r="C43" s="4"/>
      <c r="D43" s="4"/>
      <c r="E43" s="4"/>
      <c r="F43" s="4"/>
      <c r="G43" s="4"/>
    </row>
    <row r="45" spans="1:7">
      <c r="A45" t="s">
        <v>37</v>
      </c>
      <c r="C45" s="25"/>
      <c r="D45" t="s">
        <v>25</v>
      </c>
      <c r="E45" s="59" t="s">
        <v>76</v>
      </c>
      <c r="F45" s="59"/>
      <c r="G45" s="59"/>
    </row>
    <row r="46" spans="1:7">
      <c r="E46" s="59" t="s">
        <v>77</v>
      </c>
      <c r="F46" s="59"/>
      <c r="G46" s="59"/>
    </row>
    <row r="47" spans="1:7" ht="14.25">
      <c r="C47" s="25"/>
      <c r="D47" t="s">
        <v>26</v>
      </c>
    </row>
    <row r="49" spans="1:10">
      <c r="C49" s="106">
        <v>15</v>
      </c>
      <c r="D49" t="s">
        <v>27</v>
      </c>
    </row>
    <row r="51" spans="1:10">
      <c r="A51" s="20" t="s">
        <v>35</v>
      </c>
      <c r="C51" s="39">
        <v>0.30480000000000002</v>
      </c>
      <c r="D51" t="s">
        <v>34</v>
      </c>
    </row>
    <row r="53" spans="1:10" ht="15.75">
      <c r="A53" s="82" t="s">
        <v>90</v>
      </c>
      <c r="C53" s="25"/>
      <c r="D53" t="s">
        <v>33</v>
      </c>
    </row>
    <row r="55" spans="1:10">
      <c r="A55" t="s">
        <v>36</v>
      </c>
      <c r="C55" s="106" t="e">
        <f>$C49*$C51/$C53</f>
        <v>#DIV/0!</v>
      </c>
    </row>
    <row r="57" spans="1:10">
      <c r="A57" s="26" t="s">
        <v>32</v>
      </c>
      <c r="C57" s="106">
        <v>0</v>
      </c>
      <c r="D57" t="s">
        <v>31</v>
      </c>
      <c r="F57" s="102"/>
    </row>
    <row r="58" spans="1:10">
      <c r="A58" s="19"/>
      <c r="C58" s="47"/>
    </row>
    <row r="60" spans="1:10" ht="13.5" thickBot="1">
      <c r="A60" s="27" t="s">
        <v>71</v>
      </c>
      <c r="B60" s="4"/>
      <c r="C60" s="4"/>
    </row>
    <row r="62" spans="1:10" ht="14.25">
      <c r="A62" s="43" t="s">
        <v>38</v>
      </c>
      <c r="B62" s="43" t="s">
        <v>96</v>
      </c>
      <c r="C62" s="43" t="s">
        <v>39</v>
      </c>
      <c r="D62" s="43" t="s">
        <v>40</v>
      </c>
      <c r="E62" s="43" t="s">
        <v>41</v>
      </c>
      <c r="F62" s="44" t="s">
        <v>42</v>
      </c>
      <c r="G62" s="44" t="s">
        <v>43</v>
      </c>
      <c r="H62" s="44" t="s">
        <v>44</v>
      </c>
      <c r="I62" s="45" t="s">
        <v>45</v>
      </c>
      <c r="J62" s="19"/>
    </row>
    <row r="63" spans="1:10">
      <c r="A63">
        <v>0</v>
      </c>
      <c r="B63" s="23"/>
      <c r="C63" s="83">
        <v>0</v>
      </c>
      <c r="D63" s="41">
        <f>B63</f>
        <v>0</v>
      </c>
      <c r="E63" s="42" t="e">
        <f>2*D63/(($C$47*$C$49^2))</f>
        <v>#DIV/0!</v>
      </c>
      <c r="F63" s="87"/>
      <c r="G63" s="87"/>
      <c r="H63" s="91"/>
      <c r="I63" s="91"/>
      <c r="J63" s="19"/>
    </row>
    <row r="64" spans="1:10">
      <c r="A64">
        <v>1</v>
      </c>
      <c r="B64" s="23"/>
      <c r="C64" s="70">
        <v>1.25</v>
      </c>
      <c r="D64" s="41">
        <f t="shared" ref="D64:D95" si="0">B64</f>
        <v>0</v>
      </c>
      <c r="E64" s="34" t="e">
        <f t="shared" ref="E64:E95" si="1">2*D64/(($C$47*$C$49^2))</f>
        <v>#DIV/0!</v>
      </c>
      <c r="F64" s="40">
        <v>6</v>
      </c>
      <c r="G64" s="40">
        <v>160.69999999999999</v>
      </c>
      <c r="H64" s="36">
        <f>G64-$C$57</f>
        <v>160.69999999999999</v>
      </c>
      <c r="I64" s="33">
        <f>-0.5*(D64+D63)*F64*0.001*SIN(H64*3.14/180)</f>
        <v>0</v>
      </c>
      <c r="J64" s="30"/>
    </row>
    <row r="65" spans="1:10">
      <c r="A65">
        <v>2</v>
      </c>
      <c r="B65" s="23"/>
      <c r="C65" s="70">
        <v>2.5</v>
      </c>
      <c r="D65" s="41">
        <f t="shared" si="0"/>
        <v>0</v>
      </c>
      <c r="E65" s="34" t="e">
        <f t="shared" si="1"/>
        <v>#DIV/0!</v>
      </c>
      <c r="F65" s="40">
        <v>6</v>
      </c>
      <c r="G65" s="40">
        <v>136.19999999999999</v>
      </c>
      <c r="H65" s="36">
        <f t="shared" ref="H65:H93" si="2">G65-$C$57</f>
        <v>136.19999999999999</v>
      </c>
      <c r="I65" s="33">
        <f t="shared" ref="I65:I92" si="3">-0.5*(D65+D64)*F65*0.001*SIN(H65*3.14/180)</f>
        <v>0</v>
      </c>
      <c r="J65" s="30"/>
    </row>
    <row r="66" spans="1:10">
      <c r="A66">
        <v>3</v>
      </c>
      <c r="B66" s="23"/>
      <c r="C66" s="70">
        <v>5</v>
      </c>
      <c r="D66" s="41">
        <f t="shared" si="0"/>
        <v>0</v>
      </c>
      <c r="E66" s="34" t="e">
        <f t="shared" si="1"/>
        <v>#DIV/0!</v>
      </c>
      <c r="F66" s="40">
        <v>9</v>
      </c>
      <c r="G66" s="40">
        <v>115.8</v>
      </c>
      <c r="H66" s="36">
        <f t="shared" si="2"/>
        <v>115.8</v>
      </c>
      <c r="I66" s="33">
        <f t="shared" si="3"/>
        <v>0</v>
      </c>
      <c r="J66" s="30"/>
    </row>
    <row r="67" spans="1:10">
      <c r="A67">
        <v>4</v>
      </c>
      <c r="B67" s="23"/>
      <c r="C67" s="70">
        <v>7.5</v>
      </c>
      <c r="D67" s="41">
        <f t="shared" si="0"/>
        <v>0</v>
      </c>
      <c r="E67" s="34" t="e">
        <f t="shared" si="1"/>
        <v>#DIV/0!</v>
      </c>
      <c r="F67" s="40">
        <v>9</v>
      </c>
      <c r="G67" s="40">
        <v>107.3</v>
      </c>
      <c r="H67" s="36">
        <f t="shared" si="2"/>
        <v>107.3</v>
      </c>
      <c r="I67" s="33">
        <f t="shared" si="3"/>
        <v>0</v>
      </c>
      <c r="J67" s="30"/>
    </row>
    <row r="68" spans="1:10">
      <c r="A68">
        <v>5</v>
      </c>
      <c r="B68" s="23"/>
      <c r="C68" s="70">
        <v>10</v>
      </c>
      <c r="D68" s="41">
        <f t="shared" si="0"/>
        <v>0</v>
      </c>
      <c r="E68" s="34" t="e">
        <f t="shared" si="1"/>
        <v>#DIV/0!</v>
      </c>
      <c r="F68" s="40">
        <v>8</v>
      </c>
      <c r="G68" s="40">
        <v>102.6</v>
      </c>
      <c r="H68" s="36">
        <f t="shared" si="2"/>
        <v>102.6</v>
      </c>
      <c r="I68" s="33">
        <f t="shared" si="3"/>
        <v>0</v>
      </c>
      <c r="J68" s="30"/>
    </row>
    <row r="69" spans="1:10">
      <c r="A69">
        <v>6</v>
      </c>
      <c r="B69" s="23"/>
      <c r="C69" s="70">
        <v>15</v>
      </c>
      <c r="D69" s="41">
        <f t="shared" si="0"/>
        <v>0</v>
      </c>
      <c r="E69" s="34" t="e">
        <f t="shared" si="1"/>
        <v>#DIV/0!</v>
      </c>
      <c r="F69" s="40">
        <v>15.5</v>
      </c>
      <c r="G69" s="40">
        <v>100.1</v>
      </c>
      <c r="H69" s="36">
        <f t="shared" si="2"/>
        <v>100.1</v>
      </c>
      <c r="I69" s="33">
        <f t="shared" si="3"/>
        <v>0</v>
      </c>
      <c r="J69" s="30"/>
    </row>
    <row r="70" spans="1:10">
      <c r="A70">
        <v>7</v>
      </c>
      <c r="B70" s="23"/>
      <c r="C70" s="70">
        <v>20</v>
      </c>
      <c r="D70" s="41">
        <f t="shared" si="0"/>
        <v>0</v>
      </c>
      <c r="E70" s="34" t="e">
        <f t="shared" si="1"/>
        <v>#DIV/0!</v>
      </c>
      <c r="F70" s="40">
        <v>15.5</v>
      </c>
      <c r="G70" s="40">
        <v>97.1</v>
      </c>
      <c r="H70" s="36">
        <f t="shared" si="2"/>
        <v>97.1</v>
      </c>
      <c r="I70" s="33">
        <f t="shared" si="3"/>
        <v>0</v>
      </c>
      <c r="J70" s="30"/>
    </row>
    <row r="71" spans="1:10">
      <c r="A71">
        <v>8</v>
      </c>
      <c r="B71" s="23"/>
      <c r="C71" s="70">
        <v>30</v>
      </c>
      <c r="D71" s="41">
        <f t="shared" si="0"/>
        <v>0</v>
      </c>
      <c r="E71" s="34" t="e">
        <f t="shared" si="1"/>
        <v>#DIV/0!</v>
      </c>
      <c r="F71" s="40">
        <v>30</v>
      </c>
      <c r="G71" s="40">
        <v>93.2</v>
      </c>
      <c r="H71" s="36">
        <f t="shared" si="2"/>
        <v>93.2</v>
      </c>
      <c r="I71" s="33">
        <f t="shared" si="3"/>
        <v>0</v>
      </c>
      <c r="J71" s="30"/>
    </row>
    <row r="72" spans="1:10">
      <c r="A72">
        <v>9</v>
      </c>
      <c r="B72" s="23"/>
      <c r="C72" s="70">
        <v>40</v>
      </c>
      <c r="D72" s="41">
        <f t="shared" si="0"/>
        <v>0</v>
      </c>
      <c r="E72" s="34" t="e">
        <f t="shared" si="1"/>
        <v>#DIV/0!</v>
      </c>
      <c r="F72" s="40">
        <v>30</v>
      </c>
      <c r="G72" s="40">
        <v>89.8</v>
      </c>
      <c r="H72" s="36">
        <f t="shared" si="2"/>
        <v>89.8</v>
      </c>
      <c r="I72" s="33">
        <f t="shared" si="3"/>
        <v>0</v>
      </c>
      <c r="J72" s="30"/>
    </row>
    <row r="73" spans="1:10">
      <c r="A73">
        <v>10</v>
      </c>
      <c r="B73" s="23"/>
      <c r="C73" s="70">
        <v>50</v>
      </c>
      <c r="D73" s="41">
        <f t="shared" si="0"/>
        <v>0</v>
      </c>
      <c r="E73" s="34" t="e">
        <f t="shared" si="1"/>
        <v>#DIV/0!</v>
      </c>
      <c r="F73" s="40">
        <v>30</v>
      </c>
      <c r="G73" s="40">
        <v>86.7</v>
      </c>
      <c r="H73" s="36">
        <f t="shared" si="2"/>
        <v>86.7</v>
      </c>
      <c r="I73" s="33">
        <f t="shared" si="3"/>
        <v>0</v>
      </c>
      <c r="J73" s="30"/>
    </row>
    <row r="74" spans="1:10">
      <c r="A74">
        <v>11</v>
      </c>
      <c r="B74" s="23"/>
      <c r="C74" s="70">
        <v>60</v>
      </c>
      <c r="D74" s="41">
        <f t="shared" si="0"/>
        <v>0</v>
      </c>
      <c r="E74" s="34" t="e">
        <f t="shared" si="1"/>
        <v>#DIV/0!</v>
      </c>
      <c r="F74" s="40">
        <v>31.5</v>
      </c>
      <c r="G74" s="40">
        <v>83.9</v>
      </c>
      <c r="H74" s="36">
        <f t="shared" si="2"/>
        <v>83.9</v>
      </c>
      <c r="I74" s="33">
        <f t="shared" si="3"/>
        <v>0</v>
      </c>
      <c r="J74" s="30"/>
    </row>
    <row r="75" spans="1:10">
      <c r="A75">
        <v>12</v>
      </c>
      <c r="B75" s="23"/>
      <c r="C75" s="70">
        <v>70</v>
      </c>
      <c r="D75" s="41">
        <f t="shared" si="0"/>
        <v>0</v>
      </c>
      <c r="E75" s="34" t="e">
        <f t="shared" si="1"/>
        <v>#DIV/0!</v>
      </c>
      <c r="F75" s="40">
        <v>31.5</v>
      </c>
      <c r="G75" s="40">
        <v>81.900000000000006</v>
      </c>
      <c r="H75" s="36">
        <f t="shared" si="2"/>
        <v>81.900000000000006</v>
      </c>
      <c r="I75" s="33">
        <f t="shared" si="3"/>
        <v>0</v>
      </c>
      <c r="J75" s="30"/>
    </row>
    <row r="76" spans="1:10">
      <c r="A76">
        <v>13</v>
      </c>
      <c r="B76" s="23"/>
      <c r="C76" s="70">
        <v>80</v>
      </c>
      <c r="D76" s="41">
        <f t="shared" si="0"/>
        <v>0</v>
      </c>
      <c r="E76" s="34" t="e">
        <f t="shared" si="1"/>
        <v>#DIV/0!</v>
      </c>
      <c r="F76" s="40">
        <v>31.5</v>
      </c>
      <c r="G76" s="40">
        <v>81.099999999999994</v>
      </c>
      <c r="H76" s="36">
        <f t="shared" si="2"/>
        <v>81.099999999999994</v>
      </c>
      <c r="I76" s="33">
        <f t="shared" si="3"/>
        <v>0</v>
      </c>
      <c r="J76" s="30"/>
    </row>
    <row r="77" spans="1:10">
      <c r="A77">
        <v>14</v>
      </c>
      <c r="B77" s="23"/>
      <c r="C77" s="70">
        <v>90</v>
      </c>
      <c r="D77" s="41">
        <f t="shared" si="0"/>
        <v>0</v>
      </c>
      <c r="E77" s="34" t="e">
        <f t="shared" si="1"/>
        <v>#DIV/0!</v>
      </c>
      <c r="F77" s="40">
        <v>31.5</v>
      </c>
      <c r="G77" s="40">
        <v>79.7</v>
      </c>
      <c r="H77" s="36">
        <f t="shared" si="2"/>
        <v>79.7</v>
      </c>
      <c r="I77" s="33">
        <f t="shared" si="3"/>
        <v>0</v>
      </c>
      <c r="J77" s="30"/>
    </row>
    <row r="78" spans="1:10">
      <c r="A78" s="19"/>
      <c r="B78" s="86"/>
      <c r="C78" s="70">
        <v>100</v>
      </c>
      <c r="D78" s="41">
        <f t="shared" si="0"/>
        <v>0</v>
      </c>
      <c r="E78" s="34" t="e">
        <f t="shared" si="1"/>
        <v>#DIV/0!</v>
      </c>
      <c r="F78" s="40">
        <v>30</v>
      </c>
      <c r="G78" s="40">
        <v>78.599999999999994</v>
      </c>
      <c r="H78" s="36">
        <f t="shared" si="2"/>
        <v>78.599999999999994</v>
      </c>
      <c r="I78" s="33">
        <f t="shared" si="3"/>
        <v>0</v>
      </c>
      <c r="J78" s="30"/>
    </row>
    <row r="79" spans="1:10">
      <c r="A79">
        <v>15</v>
      </c>
      <c r="B79" s="23"/>
      <c r="C79" s="70">
        <v>90</v>
      </c>
      <c r="D79" s="41">
        <f t="shared" si="0"/>
        <v>0</v>
      </c>
      <c r="E79" s="34" t="e">
        <f t="shared" si="1"/>
        <v>#DIV/0!</v>
      </c>
      <c r="F79" s="40">
        <v>29</v>
      </c>
      <c r="G79" s="40">
        <v>272.39999999999998</v>
      </c>
      <c r="H79" s="36">
        <f t="shared" si="2"/>
        <v>272.39999999999998</v>
      </c>
      <c r="I79" s="33">
        <f t="shared" si="3"/>
        <v>0</v>
      </c>
      <c r="J79" s="30"/>
    </row>
    <row r="80" spans="1:10">
      <c r="A80">
        <v>16</v>
      </c>
      <c r="B80" s="23"/>
      <c r="C80" s="70">
        <v>80</v>
      </c>
      <c r="D80" s="41">
        <f t="shared" si="0"/>
        <v>0</v>
      </c>
      <c r="E80" s="34" t="e">
        <f t="shared" si="1"/>
        <v>#DIV/0!</v>
      </c>
      <c r="F80" s="40">
        <v>31</v>
      </c>
      <c r="G80" s="40">
        <v>272.39999999999998</v>
      </c>
      <c r="H80" s="36">
        <f t="shared" si="2"/>
        <v>272.39999999999998</v>
      </c>
      <c r="I80" s="33">
        <f t="shared" si="3"/>
        <v>0</v>
      </c>
      <c r="J80" s="30"/>
    </row>
    <row r="81" spans="1:14">
      <c r="A81">
        <v>17</v>
      </c>
      <c r="B81" s="23"/>
      <c r="C81" s="70">
        <v>70</v>
      </c>
      <c r="D81" s="41">
        <f t="shared" si="0"/>
        <v>0</v>
      </c>
      <c r="E81" s="34" t="e">
        <f t="shared" si="1"/>
        <v>#DIV/0!</v>
      </c>
      <c r="F81" s="40">
        <v>31</v>
      </c>
      <c r="G81" s="40">
        <v>272.39999999999998</v>
      </c>
      <c r="H81" s="36">
        <f t="shared" si="2"/>
        <v>272.39999999999998</v>
      </c>
      <c r="I81" s="33">
        <f t="shared" si="3"/>
        <v>0</v>
      </c>
      <c r="J81" s="30"/>
    </row>
    <row r="82" spans="1:14">
      <c r="A82">
        <v>18</v>
      </c>
      <c r="B82" s="23"/>
      <c r="C82" s="70">
        <v>60</v>
      </c>
      <c r="D82" s="41">
        <f t="shared" si="0"/>
        <v>0</v>
      </c>
      <c r="E82" s="34" t="e">
        <f t="shared" si="1"/>
        <v>#DIV/0!</v>
      </c>
      <c r="F82" s="40">
        <v>31</v>
      </c>
      <c r="G82" s="40">
        <v>272.39999999999998</v>
      </c>
      <c r="H82" s="36">
        <f t="shared" si="2"/>
        <v>272.39999999999998</v>
      </c>
      <c r="I82" s="33">
        <f t="shared" si="3"/>
        <v>0</v>
      </c>
      <c r="J82" s="30"/>
    </row>
    <row r="83" spans="1:14">
      <c r="A83">
        <v>19</v>
      </c>
      <c r="B83" s="23"/>
      <c r="C83" s="70">
        <v>50</v>
      </c>
      <c r="D83" s="41">
        <f t="shared" si="0"/>
        <v>0</v>
      </c>
      <c r="E83" s="34" t="e">
        <f t="shared" si="1"/>
        <v>#DIV/0!</v>
      </c>
      <c r="F83" s="40">
        <v>31</v>
      </c>
      <c r="G83" s="40">
        <v>272.39999999999998</v>
      </c>
      <c r="H83" s="36">
        <f t="shared" si="2"/>
        <v>272.39999999999998</v>
      </c>
      <c r="I83" s="33">
        <f t="shared" si="3"/>
        <v>0</v>
      </c>
      <c r="J83" s="30"/>
    </row>
    <row r="84" spans="1:14">
      <c r="A84">
        <v>20</v>
      </c>
      <c r="B84" s="23"/>
      <c r="C84" s="70">
        <v>40</v>
      </c>
      <c r="D84" s="41">
        <f t="shared" si="0"/>
        <v>0</v>
      </c>
      <c r="E84" s="34" t="e">
        <f t="shared" si="1"/>
        <v>#DIV/0!</v>
      </c>
      <c r="F84" s="40">
        <v>30</v>
      </c>
      <c r="G84" s="40">
        <v>272.39999999999998</v>
      </c>
      <c r="H84" s="36">
        <f t="shared" si="2"/>
        <v>272.39999999999998</v>
      </c>
      <c r="I84" s="33">
        <f t="shared" si="3"/>
        <v>0</v>
      </c>
      <c r="J84" s="30"/>
      <c r="N84" s="99"/>
    </row>
    <row r="85" spans="1:14">
      <c r="A85">
        <v>21</v>
      </c>
      <c r="B85" s="23"/>
      <c r="C85" s="70">
        <v>30</v>
      </c>
      <c r="D85" s="41">
        <f t="shared" si="0"/>
        <v>0</v>
      </c>
      <c r="E85" s="34" t="e">
        <f t="shared" si="1"/>
        <v>#DIV/0!</v>
      </c>
      <c r="F85" s="40">
        <v>30</v>
      </c>
      <c r="G85" s="40">
        <v>272.39999999999998</v>
      </c>
      <c r="H85" s="36">
        <f t="shared" si="2"/>
        <v>272.39999999999998</v>
      </c>
      <c r="I85" s="33">
        <f t="shared" si="3"/>
        <v>0</v>
      </c>
      <c r="J85" s="30"/>
    </row>
    <row r="86" spans="1:14">
      <c r="A86">
        <v>22</v>
      </c>
      <c r="B86" s="23"/>
      <c r="C86" s="70">
        <v>20</v>
      </c>
      <c r="D86" s="41">
        <f t="shared" si="0"/>
        <v>0</v>
      </c>
      <c r="E86" s="34" t="e">
        <f t="shared" si="1"/>
        <v>#DIV/0!</v>
      </c>
      <c r="F86" s="40">
        <v>30</v>
      </c>
      <c r="G86" s="40">
        <v>272.39999999999998</v>
      </c>
      <c r="H86" s="36">
        <f t="shared" si="2"/>
        <v>272.39999999999998</v>
      </c>
      <c r="I86" s="33">
        <f t="shared" si="3"/>
        <v>0</v>
      </c>
      <c r="J86" s="30"/>
    </row>
    <row r="87" spans="1:14">
      <c r="A87">
        <v>23</v>
      </c>
      <c r="B87" s="23"/>
      <c r="C87" s="70">
        <v>15</v>
      </c>
      <c r="D87" s="41">
        <f t="shared" si="0"/>
        <v>0</v>
      </c>
      <c r="E87" s="34" t="e">
        <f t="shared" si="1"/>
        <v>#DIV/0!</v>
      </c>
      <c r="F87" s="40">
        <v>15.5</v>
      </c>
      <c r="G87" s="40">
        <v>272.39999999999998</v>
      </c>
      <c r="H87" s="36">
        <f t="shared" si="2"/>
        <v>272.39999999999998</v>
      </c>
      <c r="I87" s="33">
        <f t="shared" si="3"/>
        <v>0</v>
      </c>
      <c r="J87" s="30"/>
    </row>
    <row r="88" spans="1:14">
      <c r="A88">
        <v>24</v>
      </c>
      <c r="B88" s="23"/>
      <c r="C88" s="70">
        <v>10</v>
      </c>
      <c r="D88" s="41">
        <f t="shared" si="0"/>
        <v>0</v>
      </c>
      <c r="E88" s="34" t="e">
        <f t="shared" si="1"/>
        <v>#DIV/0!</v>
      </c>
      <c r="F88" s="40">
        <v>15.5</v>
      </c>
      <c r="G88" s="40">
        <v>272.39999999999998</v>
      </c>
      <c r="H88" s="36">
        <f t="shared" si="2"/>
        <v>272.39999999999998</v>
      </c>
      <c r="I88" s="33">
        <f t="shared" si="3"/>
        <v>0</v>
      </c>
      <c r="J88" s="30"/>
    </row>
    <row r="89" spans="1:14">
      <c r="A89">
        <v>25</v>
      </c>
      <c r="B89" s="23"/>
      <c r="C89" s="70">
        <v>7.5</v>
      </c>
      <c r="D89" s="41">
        <f t="shared" si="0"/>
        <v>0</v>
      </c>
      <c r="E89" s="34" t="e">
        <f t="shared" si="1"/>
        <v>#DIV/0!</v>
      </c>
      <c r="F89" s="40">
        <v>7.5</v>
      </c>
      <c r="G89" s="40">
        <v>272.39999999999998</v>
      </c>
      <c r="H89" s="36">
        <f t="shared" si="2"/>
        <v>272.39999999999998</v>
      </c>
      <c r="I89" s="33">
        <f t="shared" si="3"/>
        <v>0</v>
      </c>
      <c r="J89" s="30"/>
    </row>
    <row r="90" spans="1:14">
      <c r="A90">
        <v>26</v>
      </c>
      <c r="B90" s="23"/>
      <c r="C90" s="70">
        <v>5</v>
      </c>
      <c r="D90" s="41">
        <f t="shared" si="0"/>
        <v>0</v>
      </c>
      <c r="E90" s="34" t="e">
        <f t="shared" si="1"/>
        <v>#DIV/0!</v>
      </c>
      <c r="F90" s="40">
        <v>9</v>
      </c>
      <c r="G90" s="40">
        <v>265.5</v>
      </c>
      <c r="H90" s="36">
        <f t="shared" si="2"/>
        <v>265.5</v>
      </c>
      <c r="I90" s="33">
        <f t="shared" si="3"/>
        <v>0</v>
      </c>
      <c r="J90" s="30"/>
    </row>
    <row r="91" spans="1:14">
      <c r="A91">
        <v>27</v>
      </c>
      <c r="B91" s="23"/>
      <c r="C91" s="70">
        <v>2.5</v>
      </c>
      <c r="D91" s="41">
        <f t="shared" si="0"/>
        <v>0</v>
      </c>
      <c r="E91" s="34" t="e">
        <f t="shared" si="1"/>
        <v>#DIV/0!</v>
      </c>
      <c r="F91" s="40">
        <v>6</v>
      </c>
      <c r="G91" s="40">
        <v>253.4</v>
      </c>
      <c r="H91" s="36">
        <f t="shared" si="2"/>
        <v>253.4</v>
      </c>
      <c r="I91" s="33">
        <f t="shared" si="3"/>
        <v>0</v>
      </c>
      <c r="J91" s="30"/>
    </row>
    <row r="92" spans="1:14">
      <c r="A92">
        <v>28</v>
      </c>
      <c r="B92" s="23"/>
      <c r="C92" s="70">
        <v>1.25</v>
      </c>
      <c r="D92" s="41">
        <f t="shared" si="0"/>
        <v>0</v>
      </c>
      <c r="E92" s="34" t="e">
        <f t="shared" si="1"/>
        <v>#DIV/0!</v>
      </c>
      <c r="F92" s="40">
        <v>4.5</v>
      </c>
      <c r="G92" s="40">
        <v>241</v>
      </c>
      <c r="H92" s="36">
        <f t="shared" si="2"/>
        <v>241</v>
      </c>
      <c r="I92" s="33">
        <f t="shared" si="3"/>
        <v>0</v>
      </c>
      <c r="J92" s="30"/>
    </row>
    <row r="93" spans="1:14" ht="13.5" thickBot="1">
      <c r="A93" s="19"/>
      <c r="B93" s="86"/>
      <c r="C93" s="70">
        <v>0</v>
      </c>
      <c r="D93" s="41">
        <f t="shared" si="0"/>
        <v>0</v>
      </c>
      <c r="E93" s="34" t="e">
        <f>2*D93/(($C$47*$C$49^2))</f>
        <v>#DIV/0!</v>
      </c>
      <c r="F93" s="40">
        <v>8</v>
      </c>
      <c r="G93" s="40">
        <v>209</v>
      </c>
      <c r="H93" s="36">
        <f t="shared" si="2"/>
        <v>209</v>
      </c>
      <c r="I93" s="33">
        <f>0.5*(D93+D92)*F93*0.001*SIN(H93*3.14/180)</f>
        <v>0</v>
      </c>
      <c r="J93" s="30"/>
    </row>
    <row r="94" spans="1:14" ht="13.5" thickBot="1">
      <c r="A94">
        <v>29</v>
      </c>
      <c r="B94" s="39">
        <v>3.3399999999999999E-2</v>
      </c>
      <c r="C94" s="85"/>
      <c r="D94" s="41">
        <f t="shared" si="0"/>
        <v>3.3399999999999999E-2</v>
      </c>
      <c r="E94" s="34" t="e">
        <f t="shared" si="1"/>
        <v>#DIV/0!</v>
      </c>
      <c r="F94" s="87"/>
      <c r="G94" s="89"/>
      <c r="H94" s="35" t="s">
        <v>46</v>
      </c>
      <c r="I94" s="33">
        <f>SUM(I64:I93)</f>
        <v>0</v>
      </c>
      <c r="J94" s="32" t="s">
        <v>47</v>
      </c>
    </row>
    <row r="95" spans="1:14" ht="13.5" thickBot="1">
      <c r="A95">
        <v>40</v>
      </c>
      <c r="B95" s="39">
        <v>-1E-3</v>
      </c>
      <c r="C95" s="88"/>
      <c r="D95" s="41">
        <f t="shared" si="0"/>
        <v>-1E-3</v>
      </c>
      <c r="E95" s="34" t="e">
        <f t="shared" si="1"/>
        <v>#DIV/0!</v>
      </c>
      <c r="F95" s="90"/>
      <c r="G95" s="87"/>
      <c r="H95" s="19"/>
      <c r="I95" s="30"/>
      <c r="J95" s="19"/>
    </row>
    <row r="96" spans="1:14" ht="15" thickBot="1">
      <c r="A96" s="19"/>
      <c r="B96" s="19"/>
      <c r="C96" s="19"/>
      <c r="D96" s="19"/>
      <c r="E96" s="19"/>
      <c r="F96" s="31" t="s">
        <v>48</v>
      </c>
      <c r="G96" s="37" t="e">
        <f>2*I94/(C47*0.3048*C49^2)</f>
        <v>#DIV/0!</v>
      </c>
      <c r="H96" s="19"/>
      <c r="I96" s="30"/>
      <c r="J96" s="19"/>
    </row>
    <row r="97" spans="1:14">
      <c r="C97" s="19"/>
      <c r="D97" s="30"/>
      <c r="E97" s="19"/>
      <c r="F97" s="19"/>
      <c r="H97" s="93"/>
      <c r="I97" s="48"/>
      <c r="J97" s="48"/>
      <c r="K97" s="48"/>
      <c r="L97" s="47"/>
      <c r="M97" s="47"/>
      <c r="N97" s="93"/>
    </row>
    <row r="98" spans="1:14">
      <c r="A98" s="5" t="s">
        <v>60</v>
      </c>
      <c r="B98" s="53"/>
      <c r="C98" s="53"/>
      <c r="D98" s="54"/>
      <c r="E98" s="19"/>
      <c r="F98" s="19"/>
      <c r="H98" s="93"/>
      <c r="I98" s="47"/>
      <c r="J98" s="47"/>
      <c r="K98" s="47"/>
      <c r="L98" s="47"/>
      <c r="M98" s="47"/>
      <c r="N98" s="93"/>
    </row>
    <row r="99" spans="1:14">
      <c r="B99" s="50"/>
      <c r="C99" s="19"/>
      <c r="D99" s="30"/>
      <c r="E99" s="19"/>
      <c r="F99" s="19"/>
      <c r="H99" s="93"/>
      <c r="I99" s="47"/>
      <c r="J99" s="47"/>
      <c r="K99" s="47"/>
      <c r="L99" s="47"/>
      <c r="M99" s="47"/>
      <c r="N99" s="93"/>
    </row>
    <row r="100" spans="1:14" ht="13.5" thickBot="1">
      <c r="B100" s="50"/>
      <c r="C100" s="19"/>
      <c r="D100" s="30"/>
      <c r="E100" s="19"/>
      <c r="F100" s="19"/>
      <c r="H100" s="47"/>
      <c r="I100" s="47"/>
      <c r="J100" s="47"/>
      <c r="K100" s="47"/>
      <c r="L100" s="47"/>
      <c r="M100" s="47"/>
      <c r="N100" s="47"/>
    </row>
    <row r="101" spans="1:14">
      <c r="B101" s="50"/>
      <c r="C101" s="19"/>
      <c r="D101" s="56" t="s">
        <v>63</v>
      </c>
      <c r="E101" s="92" t="s">
        <v>98</v>
      </c>
      <c r="F101" s="69" t="s">
        <v>81</v>
      </c>
      <c r="H101" s="107" t="s">
        <v>99</v>
      </c>
      <c r="I101" s="108"/>
      <c r="J101" s="108"/>
      <c r="K101" s="108"/>
      <c r="L101" s="108"/>
      <c r="M101" s="108"/>
      <c r="N101" s="109"/>
    </row>
    <row r="102" spans="1:14">
      <c r="A102" s="55" t="s">
        <v>61</v>
      </c>
      <c r="B102" s="50"/>
      <c r="C102" s="19"/>
      <c r="D102" s="95"/>
      <c r="E102" s="94" t="e">
        <f>G96</f>
        <v>#DIV/0!</v>
      </c>
      <c r="F102" s="25">
        <v>0</v>
      </c>
      <c r="G102" s="98"/>
      <c r="H102" s="110"/>
      <c r="I102" s="111"/>
      <c r="J102" s="111"/>
      <c r="K102" s="111"/>
      <c r="L102" s="111"/>
      <c r="M102" s="111"/>
      <c r="N102" s="112"/>
    </row>
    <row r="103" spans="1:14">
      <c r="A103" s="55" t="s">
        <v>62</v>
      </c>
      <c r="B103" s="50"/>
      <c r="C103" s="19"/>
      <c r="D103" s="68"/>
      <c r="E103" s="94" t="e">
        <f>(2*$D$103)/($C$47*($C$49^2)*0.762*0.3048)</f>
        <v>#DIV/0!</v>
      </c>
      <c r="F103" s="96"/>
      <c r="G103" s="47"/>
      <c r="H103" s="110"/>
      <c r="I103" s="111"/>
      <c r="J103" s="111"/>
      <c r="K103" s="111"/>
      <c r="L103" s="111"/>
      <c r="M103" s="111"/>
      <c r="N103" s="112"/>
    </row>
    <row r="104" spans="1:14">
      <c r="A104" t="s">
        <v>93</v>
      </c>
      <c r="B104" s="19"/>
      <c r="D104" s="23"/>
      <c r="E104" s="94" t="e">
        <f>(2*ABS($D$104))/($C$47*($C$49^2)*0.762*0.3048)</f>
        <v>#DIV/0!</v>
      </c>
      <c r="F104" s="97"/>
      <c r="G104" s="47"/>
      <c r="H104" s="110"/>
      <c r="I104" s="111"/>
      <c r="J104" s="111"/>
      <c r="K104" s="111"/>
      <c r="L104" s="111"/>
      <c r="M104" s="111"/>
      <c r="N104" s="112"/>
    </row>
    <row r="105" spans="1:14">
      <c r="A105" s="6" t="s">
        <v>64</v>
      </c>
      <c r="B105" s="18"/>
      <c r="C105" s="47"/>
      <c r="D105" s="47"/>
      <c r="E105" s="47"/>
      <c r="F105" s="47"/>
      <c r="G105" s="52"/>
      <c r="H105" s="110"/>
      <c r="I105" s="111"/>
      <c r="J105" s="111"/>
      <c r="K105" s="111"/>
      <c r="L105" s="111"/>
      <c r="M105" s="111"/>
      <c r="N105" s="112"/>
    </row>
    <row r="106" spans="1:14">
      <c r="A106" s="48"/>
      <c r="B106" s="47"/>
      <c r="C106" s="47"/>
      <c r="D106" s="47"/>
      <c r="E106" s="47"/>
      <c r="F106" s="47"/>
      <c r="H106" s="110"/>
      <c r="I106" s="111"/>
      <c r="J106" s="111"/>
      <c r="K106" s="111"/>
      <c r="L106" s="111"/>
      <c r="M106" s="111"/>
      <c r="N106" s="112"/>
    </row>
    <row r="107" spans="1:14" ht="13.5" thickBot="1">
      <c r="A107" s="48"/>
      <c r="B107" s="47"/>
      <c r="C107" s="47"/>
      <c r="D107" s="47"/>
      <c r="E107" s="47"/>
      <c r="F107" s="47"/>
      <c r="H107" s="113"/>
      <c r="I107" s="114"/>
      <c r="J107" s="114"/>
      <c r="K107" s="114"/>
      <c r="L107" s="114"/>
      <c r="M107" s="114"/>
      <c r="N107" s="115"/>
    </row>
    <row r="108" spans="1:14">
      <c r="A108" s="48"/>
      <c r="B108" s="47"/>
      <c r="C108" s="47"/>
      <c r="D108" s="47"/>
      <c r="E108" s="47"/>
      <c r="F108" s="47"/>
      <c r="I108" s="51"/>
      <c r="J108" s="52"/>
      <c r="K108" s="52"/>
    </row>
    <row r="109" spans="1:14">
      <c r="A109" s="48"/>
      <c r="B109" s="47"/>
      <c r="C109" s="47"/>
      <c r="D109" s="47"/>
      <c r="E109" s="47"/>
      <c r="F109" s="47"/>
    </row>
    <row r="110" spans="1:14">
      <c r="A110" s="48"/>
      <c r="B110" s="47"/>
      <c r="C110" s="47"/>
      <c r="D110" s="47"/>
      <c r="E110" s="47"/>
      <c r="F110" s="47"/>
    </row>
    <row r="111" spans="1:14">
      <c r="A111" s="48"/>
      <c r="B111" s="47"/>
      <c r="C111" s="47"/>
      <c r="D111" s="47"/>
      <c r="E111" s="47"/>
      <c r="F111" s="47"/>
    </row>
    <row r="112" spans="1:14">
      <c r="A112" s="48"/>
      <c r="B112" s="47"/>
      <c r="C112" s="47"/>
      <c r="D112" s="47"/>
      <c r="E112" s="47"/>
      <c r="F112" s="47"/>
    </row>
    <row r="113" spans="1:12">
      <c r="A113" s="48"/>
      <c r="B113" s="47"/>
      <c r="C113" s="47"/>
      <c r="D113" s="47"/>
      <c r="E113" s="47"/>
      <c r="F113" s="47"/>
    </row>
    <row r="114" spans="1:12">
      <c r="A114" s="48"/>
      <c r="B114" s="47"/>
      <c r="C114" s="47"/>
      <c r="D114" s="47"/>
      <c r="E114" s="47"/>
      <c r="F114" s="47"/>
    </row>
    <row r="115" spans="1:12">
      <c r="A115" s="48"/>
      <c r="B115" s="47"/>
      <c r="C115" s="47"/>
      <c r="D115" s="47"/>
      <c r="E115" s="47"/>
      <c r="F115" s="47"/>
    </row>
    <row r="116" spans="1:12">
      <c r="A116" s="48"/>
      <c r="B116" s="47"/>
      <c r="C116" s="47"/>
      <c r="D116" s="47"/>
      <c r="E116" s="47"/>
      <c r="F116" s="47"/>
    </row>
    <row r="117" spans="1:12">
      <c r="A117" s="48"/>
      <c r="B117" s="47"/>
      <c r="C117" s="47"/>
      <c r="D117" s="47"/>
      <c r="E117" s="47"/>
      <c r="F117" s="47"/>
    </row>
    <row r="118" spans="1:12">
      <c r="A118" s="48"/>
      <c r="B118" s="47"/>
      <c r="C118" s="47"/>
      <c r="D118" s="47"/>
      <c r="E118" s="47"/>
      <c r="F118" s="47"/>
    </row>
    <row r="119" spans="1:12">
      <c r="A119" s="48"/>
      <c r="B119" s="47"/>
      <c r="C119" s="47"/>
      <c r="D119" s="47"/>
      <c r="E119" s="47"/>
      <c r="F119" s="47"/>
    </row>
    <row r="120" spans="1:12">
      <c r="A120" s="48"/>
      <c r="B120" s="47"/>
      <c r="C120" s="47"/>
      <c r="D120" s="47"/>
      <c r="E120" s="47"/>
      <c r="F120" s="47"/>
    </row>
    <row r="121" spans="1:12">
      <c r="A121" s="48"/>
      <c r="B121" s="47"/>
      <c r="C121" s="47"/>
      <c r="D121" s="47"/>
      <c r="E121" s="47"/>
      <c r="F121" s="47"/>
    </row>
    <row r="122" spans="1:12">
      <c r="A122" s="48"/>
      <c r="B122" s="47"/>
      <c r="C122" s="47"/>
      <c r="D122" s="47"/>
      <c r="E122" s="47"/>
      <c r="F122" s="47"/>
    </row>
    <row r="123" spans="1:12">
      <c r="A123" s="48"/>
      <c r="B123" s="47"/>
      <c r="C123" s="47"/>
      <c r="D123" s="47"/>
      <c r="E123" s="47"/>
      <c r="F123" s="47"/>
    </row>
    <row r="124" spans="1:12">
      <c r="A124" s="63" t="s">
        <v>79</v>
      </c>
      <c r="B124" s="61"/>
      <c r="C124" s="61"/>
      <c r="D124" s="61"/>
      <c r="E124" s="61"/>
      <c r="F124" s="62"/>
    </row>
    <row r="125" spans="1:12">
      <c r="A125" s="49" t="s">
        <v>80</v>
      </c>
      <c r="B125" s="22"/>
      <c r="C125" s="22"/>
      <c r="D125" s="60"/>
      <c r="E125" s="61"/>
      <c r="F125" s="62"/>
    </row>
    <row r="126" spans="1:12">
      <c r="A126" s="48"/>
      <c r="B126" s="47"/>
      <c r="C126" s="47"/>
      <c r="D126" s="47"/>
      <c r="E126" s="47"/>
      <c r="F126" s="47"/>
    </row>
    <row r="127" spans="1:12">
      <c r="A127" s="59" t="s">
        <v>78</v>
      </c>
      <c r="B127" s="59"/>
      <c r="C127" s="59"/>
      <c r="D127" s="59"/>
      <c r="E127" s="59"/>
      <c r="F127" s="59"/>
    </row>
    <row r="128" spans="1:12">
      <c r="A128" s="28"/>
      <c r="C128" s="28"/>
      <c r="D128" s="38"/>
      <c r="J128" s="43" t="s">
        <v>50</v>
      </c>
      <c r="K128" s="28"/>
      <c r="L128" s="28"/>
    </row>
    <row r="129" spans="1:16">
      <c r="A129" s="43" t="s">
        <v>51</v>
      </c>
      <c r="B129" s="43" t="s">
        <v>97</v>
      </c>
      <c r="C129" s="43" t="s">
        <v>49</v>
      </c>
      <c r="D129" s="43" t="s">
        <v>52</v>
      </c>
      <c r="E129" s="43" t="s">
        <v>72</v>
      </c>
      <c r="F129" s="43" t="s">
        <v>53</v>
      </c>
      <c r="G129" s="57" t="s">
        <v>54</v>
      </c>
      <c r="H129" s="43" t="s">
        <v>73</v>
      </c>
      <c r="J129" s="43" t="s">
        <v>52</v>
      </c>
      <c r="K129" s="43" t="s">
        <v>53</v>
      </c>
      <c r="L129" s="43" t="s">
        <v>54</v>
      </c>
      <c r="M129" s="43" t="s">
        <v>74</v>
      </c>
    </row>
    <row r="130" spans="1:16">
      <c r="A130">
        <v>0</v>
      </c>
      <c r="B130" s="23"/>
      <c r="C130" s="34" t="e">
        <f>2*B130/(($C$47*$C$49^2))</f>
        <v>#DIV/0!</v>
      </c>
      <c r="D130" s="40">
        <v>5.391E-3</v>
      </c>
      <c r="E130" s="101" t="e">
        <f>SQRT(STDEV(C130:C139))</f>
        <v>#DIV/0!</v>
      </c>
      <c r="F130" s="101" t="e">
        <f>(2*E130)/SQRT(10)</f>
        <v>#DIV/0!</v>
      </c>
      <c r="G130" s="24" t="e">
        <f>SQRT(D130+F130)</f>
        <v>#DIV/0!</v>
      </c>
      <c r="H130" s="24" t="e">
        <f>ABS((G130/E63)*100)</f>
        <v>#DIV/0!</v>
      </c>
      <c r="J130" s="46">
        <v>5.5213179151155755E-4</v>
      </c>
      <c r="K130" s="46">
        <v>7.5800000000000003E-6</v>
      </c>
      <c r="L130" s="58">
        <f>SQRT(J130+K130)</f>
        <v>2.3658228832935856E-2</v>
      </c>
      <c r="M130" s="58" t="e">
        <f>(L130/G96)*100</f>
        <v>#DIV/0!</v>
      </c>
    </row>
    <row r="131" spans="1:16">
      <c r="A131">
        <v>0</v>
      </c>
      <c r="B131" s="23"/>
      <c r="C131" s="34" t="e">
        <f t="shared" ref="C131:C139" si="4">2*B131/(($C$47*$C$49^2))</f>
        <v>#DIV/0!</v>
      </c>
      <c r="D131" s="98"/>
      <c r="E131" s="99"/>
      <c r="F131" s="99"/>
      <c r="G131" s="19"/>
    </row>
    <row r="132" spans="1:16">
      <c r="A132">
        <v>0</v>
      </c>
      <c r="B132" s="23"/>
      <c r="C132" s="34" t="e">
        <f t="shared" si="4"/>
        <v>#DIV/0!</v>
      </c>
      <c r="D132" s="98"/>
      <c r="E132" s="99"/>
      <c r="F132" s="99"/>
      <c r="G132" s="19"/>
    </row>
    <row r="133" spans="1:16">
      <c r="A133">
        <v>0</v>
      </c>
      <c r="B133" s="23"/>
      <c r="C133" s="34" t="e">
        <f t="shared" si="4"/>
        <v>#DIV/0!</v>
      </c>
      <c r="D133" s="98"/>
      <c r="E133" s="99"/>
      <c r="F133" s="99"/>
      <c r="G133" s="19"/>
    </row>
    <row r="134" spans="1:16">
      <c r="A134">
        <v>0</v>
      </c>
      <c r="B134" s="23"/>
      <c r="C134" s="34" t="e">
        <f t="shared" si="4"/>
        <v>#DIV/0!</v>
      </c>
      <c r="D134" s="98"/>
      <c r="E134" s="99"/>
      <c r="F134" s="99"/>
      <c r="G134" s="19"/>
      <c r="O134" s="81"/>
      <c r="P134" s="81"/>
    </row>
    <row r="135" spans="1:16">
      <c r="A135">
        <v>0</v>
      </c>
      <c r="B135" s="23"/>
      <c r="C135" s="34" t="e">
        <f t="shared" si="4"/>
        <v>#DIV/0!</v>
      </c>
      <c r="D135" s="98"/>
      <c r="E135" s="99"/>
      <c r="F135" s="99"/>
      <c r="G135" s="19"/>
    </row>
    <row r="136" spans="1:16">
      <c r="A136">
        <v>0</v>
      </c>
      <c r="B136" s="23"/>
      <c r="C136" s="34" t="e">
        <f t="shared" si="4"/>
        <v>#DIV/0!</v>
      </c>
      <c r="D136" s="98"/>
      <c r="E136" s="99"/>
      <c r="F136" s="99"/>
      <c r="G136" s="19"/>
    </row>
    <row r="137" spans="1:16">
      <c r="A137">
        <v>0</v>
      </c>
      <c r="B137" s="23"/>
      <c r="C137" s="34" t="e">
        <f t="shared" si="4"/>
        <v>#DIV/0!</v>
      </c>
      <c r="D137" s="98"/>
      <c r="E137" s="99"/>
      <c r="F137" s="99"/>
      <c r="G137" s="19"/>
    </row>
    <row r="138" spans="1:16">
      <c r="A138">
        <v>0</v>
      </c>
      <c r="B138" s="23"/>
      <c r="C138" s="34" t="e">
        <f t="shared" si="4"/>
        <v>#DIV/0!</v>
      </c>
      <c r="D138" s="98"/>
      <c r="E138" s="99"/>
      <c r="F138" s="99"/>
      <c r="G138" s="19"/>
    </row>
    <row r="139" spans="1:16">
      <c r="A139">
        <v>0</v>
      </c>
      <c r="B139" s="23"/>
      <c r="C139" s="34" t="e">
        <f t="shared" si="4"/>
        <v>#DIV/0!</v>
      </c>
      <c r="D139" s="98"/>
      <c r="E139" s="99"/>
      <c r="F139" s="99"/>
      <c r="G139" s="19"/>
    </row>
    <row r="140" spans="1:16">
      <c r="B140" s="98"/>
      <c r="C140" s="98"/>
      <c r="D140" s="99"/>
      <c r="E140" s="98"/>
      <c r="F140" s="19"/>
      <c r="G140" s="30"/>
    </row>
    <row r="141" spans="1:16">
      <c r="B141" s="98"/>
      <c r="C141" s="98"/>
      <c r="D141" s="99"/>
      <c r="E141" s="98"/>
      <c r="F141" s="19"/>
      <c r="G141" s="30"/>
    </row>
    <row r="142" spans="1:16">
      <c r="B142" s="98"/>
      <c r="C142" s="98"/>
      <c r="D142" s="99"/>
      <c r="E142" s="98"/>
      <c r="F142" s="19"/>
      <c r="G142" s="29"/>
    </row>
    <row r="143" spans="1:16">
      <c r="B143" s="98"/>
      <c r="C143" s="98"/>
      <c r="D143" s="99"/>
      <c r="E143" s="98"/>
      <c r="F143" s="19"/>
      <c r="G143" s="30"/>
    </row>
    <row r="144" spans="1:16">
      <c r="B144" s="98"/>
      <c r="C144" s="98"/>
      <c r="D144" s="99"/>
      <c r="E144" s="98"/>
      <c r="F144" s="19"/>
      <c r="G144" s="30"/>
    </row>
    <row r="145" spans="1:7">
      <c r="A145" s="19"/>
      <c r="B145" s="98"/>
      <c r="C145" s="98"/>
      <c r="D145" s="99"/>
      <c r="E145" s="98"/>
      <c r="F145" s="19"/>
      <c r="G145" s="30"/>
    </row>
    <row r="146" spans="1:7">
      <c r="B146" s="98"/>
      <c r="C146" s="98"/>
      <c r="D146" s="99"/>
      <c r="E146" s="98"/>
      <c r="F146" s="19"/>
      <c r="G146" s="30"/>
    </row>
    <row r="147" spans="1:7">
      <c r="B147" s="98"/>
      <c r="C147" s="98"/>
      <c r="D147" s="99"/>
      <c r="E147" s="98"/>
      <c r="F147" s="19"/>
      <c r="G147" s="30"/>
    </row>
    <row r="148" spans="1:7">
      <c r="B148" s="98"/>
      <c r="C148" s="98"/>
      <c r="D148" s="99"/>
      <c r="E148" s="98"/>
      <c r="F148" s="19"/>
      <c r="G148" s="30"/>
    </row>
    <row r="149" spans="1:7">
      <c r="B149" s="98"/>
      <c r="C149" s="98"/>
      <c r="D149" s="99"/>
      <c r="E149" s="98"/>
      <c r="F149" s="19"/>
      <c r="G149" s="30"/>
    </row>
    <row r="150" spans="1:7">
      <c r="B150" s="98"/>
      <c r="C150" s="98"/>
      <c r="D150" s="99"/>
      <c r="E150" s="98"/>
      <c r="F150" s="19"/>
      <c r="G150" s="30"/>
    </row>
    <row r="151" spans="1:7">
      <c r="B151" s="98"/>
      <c r="C151" s="98"/>
      <c r="D151" s="99"/>
      <c r="E151" s="98"/>
      <c r="F151" s="19"/>
      <c r="G151" s="30"/>
    </row>
    <row r="152" spans="1:7">
      <c r="B152" s="98"/>
      <c r="C152" s="98"/>
      <c r="D152" s="99"/>
      <c r="E152" s="98"/>
      <c r="F152" s="19"/>
      <c r="G152" s="30"/>
    </row>
    <row r="153" spans="1:7">
      <c r="B153" s="98"/>
      <c r="C153" s="98"/>
      <c r="D153" s="99"/>
      <c r="E153" s="98"/>
      <c r="F153" s="19"/>
      <c r="G153" s="30"/>
    </row>
    <row r="154" spans="1:7">
      <c r="B154" s="98"/>
      <c r="C154" s="98"/>
      <c r="D154" s="99"/>
      <c r="E154" s="98"/>
      <c r="F154" s="19"/>
      <c r="G154" s="30"/>
    </row>
    <row r="155" spans="1:7">
      <c r="B155" s="98"/>
      <c r="C155" s="98"/>
      <c r="D155" s="99"/>
      <c r="E155" s="98"/>
      <c r="F155" s="19"/>
      <c r="G155" s="30"/>
    </row>
    <row r="156" spans="1:7">
      <c r="B156" s="98"/>
      <c r="C156" s="98"/>
      <c r="D156" s="99"/>
      <c r="E156" s="98"/>
      <c r="F156" s="19"/>
      <c r="G156" s="30"/>
    </row>
    <row r="157" spans="1:7">
      <c r="B157" s="98"/>
      <c r="C157" s="98"/>
      <c r="D157" s="99"/>
      <c r="E157" s="98"/>
      <c r="F157" s="29"/>
      <c r="G157" s="30"/>
    </row>
    <row r="158" spans="1:7">
      <c r="B158" s="98"/>
      <c r="C158" s="98"/>
      <c r="D158" s="99"/>
      <c r="E158" s="100"/>
      <c r="F158" s="19"/>
      <c r="G158" s="30"/>
    </row>
    <row r="159" spans="1:7">
      <c r="B159" s="98"/>
      <c r="C159" s="98"/>
      <c r="D159" s="99"/>
      <c r="E159" s="98"/>
      <c r="F159" s="19"/>
      <c r="G159" s="30"/>
    </row>
  </sheetData>
  <mergeCells count="2">
    <mergeCell ref="H101:N107"/>
    <mergeCell ref="F17:N18"/>
  </mergeCells>
  <phoneticPr fontId="0" type="noConversion"/>
  <pageMargins left="0.75" right="0.75" top="1" bottom="1" header="0.5" footer="0.5"/>
  <pageSetup orientation="portrait" horizontalDpi="355" verticalDpi="464" r:id="rId1"/>
  <headerFooter alignWithMargins="0"/>
  <drawing r:id="rId2"/>
  <legacyDrawing r:id="rId3"/>
  <oleObjects>
    <oleObject progId="Equation.3" shapeId="1025" r:id="rId4"/>
    <oleObject progId="Equation.3" shapeId="1027" r:id="rId5"/>
    <oleObject progId="Equation.3" shapeId="1028" r:id="rId6"/>
    <oleObject progId="Equation.3" shapeId="1033" r:id="rId7"/>
    <oleObject progId="Equation.3" shapeId="1034" r:id="rId8"/>
    <oleObject progId="Equation.3" shapeId="1035" r:id="rId9"/>
  </oleObjects>
</worksheet>
</file>

<file path=xl/worksheets/sheet2.xml><?xml version="1.0" encoding="utf-8"?>
<worksheet xmlns="http://schemas.openxmlformats.org/spreadsheetml/2006/main" xmlns:r="http://schemas.openxmlformats.org/officeDocument/2006/relationships">
  <dimension ref="A1:P159"/>
  <sheetViews>
    <sheetView tabSelected="1" workbookViewId="0">
      <selection activeCell="P108" sqref="P108"/>
    </sheetView>
  </sheetViews>
  <sheetFormatPr defaultRowHeight="12.75"/>
  <cols>
    <col min="1" max="1" width="16.140625" customWidth="1"/>
    <col min="2" max="2" width="13.140625" bestFit="1" customWidth="1"/>
    <col min="4" max="4" width="11.42578125" customWidth="1"/>
    <col min="6" max="6" width="9.5703125" customWidth="1"/>
    <col min="7" max="7" width="11" bestFit="1" customWidth="1"/>
    <col min="10" max="10" width="9.42578125" customWidth="1"/>
    <col min="11" max="11" width="10" customWidth="1"/>
  </cols>
  <sheetData>
    <row r="1" spans="1:14">
      <c r="E1" s="1" t="s">
        <v>0</v>
      </c>
    </row>
    <row r="2" spans="1:14">
      <c r="E2" s="1" t="s">
        <v>2</v>
      </c>
    </row>
    <row r="3" spans="1:14">
      <c r="E3" s="1" t="s">
        <v>1</v>
      </c>
    </row>
    <row r="5" spans="1:14" ht="13.5" thickBot="1">
      <c r="A5" s="2" t="s">
        <v>3</v>
      </c>
      <c r="B5" s="3"/>
      <c r="C5" s="4"/>
      <c r="D5" s="4"/>
      <c r="H5" s="1" t="s">
        <v>28</v>
      </c>
    </row>
    <row r="6" spans="1:14">
      <c r="A6" s="5"/>
      <c r="B6" s="4"/>
      <c r="C6" s="4"/>
      <c r="D6" s="4"/>
      <c r="H6" s="21"/>
      <c r="I6" s="1" t="s">
        <v>29</v>
      </c>
      <c r="J6" s="1"/>
    </row>
    <row r="7" spans="1:14">
      <c r="A7" s="5" t="s">
        <v>4</v>
      </c>
      <c r="B7" s="4"/>
      <c r="C7" s="4"/>
      <c r="D7" s="4"/>
      <c r="H7" s="22"/>
      <c r="I7" s="1" t="s">
        <v>30</v>
      </c>
      <c r="J7" s="1"/>
    </row>
    <row r="8" spans="1:14">
      <c r="A8" s="5" t="s">
        <v>5</v>
      </c>
      <c r="B8" s="4"/>
      <c r="C8" s="4"/>
      <c r="D8" s="4"/>
      <c r="H8" s="23"/>
      <c r="I8" s="1" t="s">
        <v>91</v>
      </c>
      <c r="J8" s="1"/>
    </row>
    <row r="9" spans="1:14">
      <c r="A9" s="5" t="s">
        <v>6</v>
      </c>
      <c r="B9" s="4"/>
      <c r="C9" s="4"/>
      <c r="D9" s="4"/>
      <c r="H9" s="24"/>
      <c r="I9" s="1" t="s">
        <v>92</v>
      </c>
    </row>
    <row r="10" spans="1:14">
      <c r="A10" s="5" t="s">
        <v>7</v>
      </c>
      <c r="B10" s="4"/>
      <c r="C10" s="4"/>
      <c r="D10" s="4"/>
      <c r="H10" s="39"/>
      <c r="I10" s="1" t="s">
        <v>55</v>
      </c>
    </row>
    <row r="11" spans="1:14" ht="13.5" thickBot="1">
      <c r="A11" s="5" t="s">
        <v>8</v>
      </c>
      <c r="B11" s="4"/>
      <c r="C11" s="4"/>
      <c r="D11" s="4"/>
      <c r="H11" s="71"/>
      <c r="I11" s="1" t="s">
        <v>75</v>
      </c>
    </row>
    <row r="12" spans="1:14">
      <c r="A12" s="5" t="s">
        <v>9</v>
      </c>
      <c r="B12" s="4"/>
      <c r="C12" s="4"/>
      <c r="D12" s="4"/>
      <c r="F12" s="72" t="s">
        <v>84</v>
      </c>
      <c r="G12" s="73"/>
      <c r="H12" s="73"/>
      <c r="I12" s="73"/>
      <c r="J12" s="73"/>
      <c r="K12" s="73"/>
      <c r="L12" s="73"/>
      <c r="M12" s="73"/>
      <c r="N12" s="74"/>
    </row>
    <row r="13" spans="1:14">
      <c r="A13" s="6" t="s">
        <v>10</v>
      </c>
      <c r="B13" s="4"/>
      <c r="C13" s="4"/>
      <c r="D13" s="4"/>
      <c r="F13" s="75" t="s">
        <v>89</v>
      </c>
      <c r="G13" s="76"/>
      <c r="H13" s="76"/>
      <c r="I13" s="76"/>
      <c r="J13" s="76"/>
      <c r="K13" s="76"/>
      <c r="L13" s="76"/>
      <c r="M13" s="76"/>
      <c r="N13" s="77"/>
    </row>
    <row r="14" spans="1:14">
      <c r="A14" s="6" t="s">
        <v>11</v>
      </c>
      <c r="B14" s="4"/>
      <c r="C14" s="4"/>
      <c r="D14" s="4"/>
      <c r="F14" s="75" t="s">
        <v>88</v>
      </c>
      <c r="G14" s="76"/>
      <c r="H14" s="76"/>
      <c r="I14" s="76"/>
      <c r="J14" s="76"/>
      <c r="K14" s="76"/>
      <c r="L14" s="76"/>
      <c r="M14" s="76"/>
      <c r="N14" s="77"/>
    </row>
    <row r="15" spans="1:14" ht="13.5" thickBot="1">
      <c r="A15" s="5" t="s">
        <v>12</v>
      </c>
      <c r="B15" s="4"/>
      <c r="C15" s="4"/>
      <c r="D15" s="4"/>
      <c r="F15" s="78" t="s">
        <v>87</v>
      </c>
      <c r="G15" s="79"/>
      <c r="H15" s="79"/>
      <c r="I15" s="79"/>
      <c r="J15" s="79"/>
      <c r="K15" s="79"/>
      <c r="L15" s="79"/>
      <c r="M15" s="79"/>
      <c r="N15" s="80"/>
    </row>
    <row r="16" spans="1:14">
      <c r="A16" s="1"/>
    </row>
    <row r="17" spans="1:10" ht="13.5" thickBot="1">
      <c r="A17" s="5" t="s">
        <v>13</v>
      </c>
      <c r="B17" s="4"/>
      <c r="C17" s="4"/>
    </row>
    <row r="18" spans="1:10">
      <c r="A18" s="5" t="s">
        <v>14</v>
      </c>
      <c r="B18" s="4"/>
      <c r="C18" s="4"/>
      <c r="F18" s="7" t="s">
        <v>58</v>
      </c>
      <c r="G18" s="8"/>
      <c r="H18" s="8"/>
      <c r="I18" s="8"/>
      <c r="J18" s="9"/>
    </row>
    <row r="19" spans="1:10">
      <c r="A19" s="1"/>
      <c r="F19" s="10" t="s">
        <v>59</v>
      </c>
      <c r="G19" s="11"/>
      <c r="H19" s="11"/>
      <c r="I19" s="11"/>
      <c r="J19" s="12"/>
    </row>
    <row r="20" spans="1:10">
      <c r="A20" s="1"/>
      <c r="F20" s="10"/>
      <c r="G20" s="11"/>
      <c r="H20" s="11"/>
      <c r="I20" s="11"/>
      <c r="J20" s="12"/>
    </row>
    <row r="21" spans="1:10">
      <c r="A21" s="5" t="s">
        <v>15</v>
      </c>
      <c r="B21" s="4"/>
      <c r="C21" s="4"/>
      <c r="D21" s="4"/>
      <c r="F21" s="10" t="s">
        <v>20</v>
      </c>
      <c r="G21" s="11"/>
      <c r="H21" s="11"/>
      <c r="I21" s="11"/>
      <c r="J21" s="12"/>
    </row>
    <row r="22" spans="1:10">
      <c r="A22" s="5" t="s">
        <v>16</v>
      </c>
      <c r="B22" s="4"/>
      <c r="C22" s="4"/>
      <c r="D22" s="4"/>
      <c r="F22" s="10" t="s">
        <v>65</v>
      </c>
      <c r="G22" s="11"/>
      <c r="H22" s="11"/>
      <c r="I22" s="11"/>
      <c r="J22" s="12"/>
    </row>
    <row r="23" spans="1:10">
      <c r="A23" s="5" t="s">
        <v>17</v>
      </c>
      <c r="B23" s="4"/>
      <c r="C23" s="4"/>
      <c r="D23" s="4"/>
      <c r="F23" s="10" t="s">
        <v>18</v>
      </c>
      <c r="G23" s="11"/>
      <c r="H23" s="11"/>
      <c r="I23" s="11"/>
      <c r="J23" s="12"/>
    </row>
    <row r="24" spans="1:10">
      <c r="A24" s="5" t="s">
        <v>19</v>
      </c>
      <c r="B24" s="4"/>
      <c r="C24" s="4"/>
      <c r="D24" s="4"/>
      <c r="F24" s="10" t="s">
        <v>21</v>
      </c>
      <c r="G24" s="11"/>
      <c r="H24" s="11"/>
      <c r="I24" s="11"/>
      <c r="J24" s="12"/>
    </row>
    <row r="25" spans="1:10">
      <c r="A25" s="1"/>
      <c r="F25" s="10" t="s">
        <v>56</v>
      </c>
      <c r="G25" s="11"/>
      <c r="H25" s="11"/>
      <c r="I25" s="11"/>
      <c r="J25" s="12"/>
    </row>
    <row r="26" spans="1:10" ht="13.5" thickBot="1">
      <c r="F26" s="13" t="s">
        <v>57</v>
      </c>
      <c r="G26" s="14"/>
      <c r="H26" s="14"/>
      <c r="I26" s="14"/>
      <c r="J26" s="15"/>
    </row>
    <row r="27" spans="1:10">
      <c r="F27" s="47"/>
      <c r="G27" s="47"/>
      <c r="H27" s="47"/>
      <c r="I27" s="47"/>
      <c r="J27" s="47"/>
    </row>
    <row r="28" spans="1:10" ht="13.5" thickBot="1">
      <c r="A28" s="2" t="s">
        <v>22</v>
      </c>
      <c r="B28" s="4"/>
      <c r="C28" s="4"/>
      <c r="D28" s="4"/>
    </row>
    <row r="42" spans="1:8">
      <c r="A42" s="16" t="s">
        <v>23</v>
      </c>
      <c r="B42" s="17"/>
      <c r="C42" s="4"/>
      <c r="D42" s="4"/>
      <c r="E42" s="4"/>
      <c r="F42" s="4"/>
      <c r="G42" s="4"/>
    </row>
    <row r="43" spans="1:8">
      <c r="A43" s="6" t="s">
        <v>24</v>
      </c>
      <c r="B43" s="18"/>
      <c r="C43" s="4"/>
      <c r="D43" s="4"/>
      <c r="E43" s="4"/>
      <c r="F43" s="4"/>
      <c r="G43" s="4"/>
    </row>
    <row r="45" spans="1:8">
      <c r="A45" t="s">
        <v>37</v>
      </c>
      <c r="C45" s="25">
        <f>'Data acqu, reduct, UA for AoA 0'!C45</f>
        <v>0</v>
      </c>
      <c r="D45" t="s">
        <v>25</v>
      </c>
      <c r="E45" s="93"/>
      <c r="F45" s="93"/>
      <c r="G45" s="93"/>
      <c r="H45" s="93"/>
    </row>
    <row r="46" spans="1:8">
      <c r="E46" s="93"/>
      <c r="F46" s="93"/>
      <c r="G46" s="93"/>
      <c r="H46" s="93"/>
    </row>
    <row r="47" spans="1:8" ht="14.25">
      <c r="C47" s="25">
        <f>'Data acqu, reduct, UA for AoA 0'!C47</f>
        <v>0</v>
      </c>
      <c r="D47" t="s">
        <v>26</v>
      </c>
      <c r="F47" s="122" t="s">
        <v>102</v>
      </c>
      <c r="G47" s="122"/>
      <c r="H47" s="122"/>
    </row>
    <row r="49" spans="1:10">
      <c r="C49" s="123">
        <v>15</v>
      </c>
      <c r="D49" t="s">
        <v>27</v>
      </c>
    </row>
    <row r="51" spans="1:10">
      <c r="A51" s="20" t="s">
        <v>35</v>
      </c>
      <c r="C51" s="39">
        <v>0.30480000000000002</v>
      </c>
      <c r="D51" t="s">
        <v>34</v>
      </c>
    </row>
    <row r="53" spans="1:10" ht="15.75">
      <c r="A53" s="82" t="s">
        <v>90</v>
      </c>
      <c r="C53" s="25">
        <f>'Data acqu, reduct, UA for AoA 0'!C53</f>
        <v>0</v>
      </c>
      <c r="D53" t="s">
        <v>33</v>
      </c>
    </row>
    <row r="55" spans="1:10">
      <c r="A55" t="s">
        <v>36</v>
      </c>
      <c r="C55" s="24" t="e">
        <f>$C49*$C51/$C53</f>
        <v>#DIV/0!</v>
      </c>
      <c r="F55" s="122" t="s">
        <v>101</v>
      </c>
      <c r="G55" s="122"/>
    </row>
    <row r="57" spans="1:10">
      <c r="A57" s="26" t="s">
        <v>32</v>
      </c>
      <c r="C57" s="23"/>
      <c r="D57" t="s">
        <v>31</v>
      </c>
    </row>
    <row r="58" spans="1:10">
      <c r="A58" s="19"/>
      <c r="C58" s="47"/>
    </row>
    <row r="60" spans="1:10" ht="13.5" thickBot="1">
      <c r="A60" s="27" t="s">
        <v>71</v>
      </c>
      <c r="B60" s="4"/>
      <c r="C60" s="4"/>
    </row>
    <row r="62" spans="1:10" ht="14.25">
      <c r="A62" s="43" t="s">
        <v>38</v>
      </c>
      <c r="B62" s="43" t="s">
        <v>96</v>
      </c>
      <c r="C62" s="43" t="s">
        <v>39</v>
      </c>
      <c r="D62" s="43" t="s">
        <v>40</v>
      </c>
      <c r="E62" s="43" t="s">
        <v>41</v>
      </c>
      <c r="F62" s="44" t="s">
        <v>42</v>
      </c>
      <c r="G62" s="44" t="s">
        <v>43</v>
      </c>
      <c r="H62" s="44" t="s">
        <v>44</v>
      </c>
      <c r="I62" s="45" t="s">
        <v>45</v>
      </c>
      <c r="J62" s="19"/>
    </row>
    <row r="63" spans="1:10">
      <c r="A63">
        <v>0</v>
      </c>
      <c r="B63" s="23"/>
      <c r="C63" s="83">
        <v>0</v>
      </c>
      <c r="D63" s="41">
        <f>B63</f>
        <v>0</v>
      </c>
      <c r="E63" s="42" t="e">
        <f>2*D63/(($C$47*$C$49^2))</f>
        <v>#DIV/0!</v>
      </c>
      <c r="F63" s="87"/>
      <c r="G63" s="87"/>
      <c r="H63" s="91"/>
      <c r="I63" s="91"/>
      <c r="J63" s="19"/>
    </row>
    <row r="64" spans="1:10">
      <c r="A64">
        <v>1</v>
      </c>
      <c r="B64" s="23"/>
      <c r="C64" s="70">
        <v>1.25</v>
      </c>
      <c r="D64" s="41">
        <f t="shared" ref="D64:D95" si="0">B64</f>
        <v>0</v>
      </c>
      <c r="E64" s="34" t="e">
        <f t="shared" ref="E64:E95" si="1">2*D64/(($C$47*$C$49^2))</f>
        <v>#DIV/0!</v>
      </c>
      <c r="F64" s="40">
        <v>6</v>
      </c>
      <c r="G64" s="40">
        <v>160.69999999999999</v>
      </c>
      <c r="H64" s="36">
        <f>G64-$C$57</f>
        <v>160.69999999999999</v>
      </c>
      <c r="I64" s="33">
        <f>-0.5*(D64+D63)*F64*0.001*SIN(H64*3.14/180)</f>
        <v>0</v>
      </c>
      <c r="J64" s="30"/>
    </row>
    <row r="65" spans="1:10">
      <c r="A65">
        <v>2</v>
      </c>
      <c r="B65" s="23"/>
      <c r="C65" s="70">
        <v>2.5</v>
      </c>
      <c r="D65" s="41">
        <f t="shared" si="0"/>
        <v>0</v>
      </c>
      <c r="E65" s="34" t="e">
        <f t="shared" si="1"/>
        <v>#DIV/0!</v>
      </c>
      <c r="F65" s="40">
        <v>6</v>
      </c>
      <c r="G65" s="40">
        <v>136.19999999999999</v>
      </c>
      <c r="H65" s="36">
        <f t="shared" ref="H65:H93" si="2">G65-$C$57</f>
        <v>136.19999999999999</v>
      </c>
      <c r="I65" s="33">
        <f t="shared" ref="I65:I92" si="3">-0.5*(D65+D64)*F65*0.001*SIN(H65*3.14/180)</f>
        <v>0</v>
      </c>
      <c r="J65" s="30"/>
    </row>
    <row r="66" spans="1:10">
      <c r="A66">
        <v>3</v>
      </c>
      <c r="B66" s="23"/>
      <c r="C66" s="70">
        <v>5</v>
      </c>
      <c r="D66" s="41">
        <f t="shared" si="0"/>
        <v>0</v>
      </c>
      <c r="E66" s="34" t="e">
        <f t="shared" si="1"/>
        <v>#DIV/0!</v>
      </c>
      <c r="F66" s="40">
        <v>9</v>
      </c>
      <c r="G66" s="40">
        <v>115.8</v>
      </c>
      <c r="H66" s="36">
        <f t="shared" si="2"/>
        <v>115.8</v>
      </c>
      <c r="I66" s="33">
        <f t="shared" si="3"/>
        <v>0</v>
      </c>
      <c r="J66" s="30"/>
    </row>
    <row r="67" spans="1:10">
      <c r="A67">
        <v>4</v>
      </c>
      <c r="B67" s="23"/>
      <c r="C67" s="70">
        <v>7.5</v>
      </c>
      <c r="D67" s="41">
        <f t="shared" si="0"/>
        <v>0</v>
      </c>
      <c r="E67" s="34" t="e">
        <f t="shared" si="1"/>
        <v>#DIV/0!</v>
      </c>
      <c r="F67" s="40">
        <v>9</v>
      </c>
      <c r="G67" s="40">
        <v>107.3</v>
      </c>
      <c r="H67" s="36">
        <f t="shared" si="2"/>
        <v>107.3</v>
      </c>
      <c r="I67" s="33">
        <f t="shared" si="3"/>
        <v>0</v>
      </c>
      <c r="J67" s="30"/>
    </row>
    <row r="68" spans="1:10">
      <c r="A68">
        <v>5</v>
      </c>
      <c r="B68" s="23"/>
      <c r="C68" s="70">
        <v>10</v>
      </c>
      <c r="D68" s="41">
        <f t="shared" si="0"/>
        <v>0</v>
      </c>
      <c r="E68" s="34" t="e">
        <f t="shared" si="1"/>
        <v>#DIV/0!</v>
      </c>
      <c r="F68" s="40">
        <v>8</v>
      </c>
      <c r="G68" s="40">
        <v>102.6</v>
      </c>
      <c r="H68" s="36">
        <f t="shared" si="2"/>
        <v>102.6</v>
      </c>
      <c r="I68" s="33">
        <f t="shared" si="3"/>
        <v>0</v>
      </c>
      <c r="J68" s="30"/>
    </row>
    <row r="69" spans="1:10">
      <c r="A69">
        <v>6</v>
      </c>
      <c r="B69" s="23"/>
      <c r="C69" s="70">
        <v>15</v>
      </c>
      <c r="D69" s="41">
        <f t="shared" si="0"/>
        <v>0</v>
      </c>
      <c r="E69" s="34" t="e">
        <f t="shared" si="1"/>
        <v>#DIV/0!</v>
      </c>
      <c r="F69" s="40">
        <v>15.5</v>
      </c>
      <c r="G69" s="40">
        <v>100.1</v>
      </c>
      <c r="H69" s="36">
        <f t="shared" si="2"/>
        <v>100.1</v>
      </c>
      <c r="I69" s="33">
        <f t="shared" si="3"/>
        <v>0</v>
      </c>
      <c r="J69" s="30"/>
    </row>
    <row r="70" spans="1:10">
      <c r="A70">
        <v>7</v>
      </c>
      <c r="B70" s="23"/>
      <c r="C70" s="70">
        <v>20</v>
      </c>
      <c r="D70" s="41">
        <f t="shared" si="0"/>
        <v>0</v>
      </c>
      <c r="E70" s="34" t="e">
        <f t="shared" si="1"/>
        <v>#DIV/0!</v>
      </c>
      <c r="F70" s="40">
        <v>15.5</v>
      </c>
      <c r="G70" s="40">
        <v>97.1</v>
      </c>
      <c r="H70" s="36">
        <f t="shared" si="2"/>
        <v>97.1</v>
      </c>
      <c r="I70" s="33">
        <f t="shared" si="3"/>
        <v>0</v>
      </c>
      <c r="J70" s="30"/>
    </row>
    <row r="71" spans="1:10">
      <c r="A71">
        <v>8</v>
      </c>
      <c r="B71" s="23"/>
      <c r="C71" s="70">
        <v>30</v>
      </c>
      <c r="D71" s="41">
        <f t="shared" si="0"/>
        <v>0</v>
      </c>
      <c r="E71" s="34" t="e">
        <f t="shared" si="1"/>
        <v>#DIV/0!</v>
      </c>
      <c r="F71" s="40">
        <v>30</v>
      </c>
      <c r="G71" s="40">
        <v>93.2</v>
      </c>
      <c r="H71" s="36">
        <f t="shared" si="2"/>
        <v>93.2</v>
      </c>
      <c r="I71" s="33">
        <f t="shared" si="3"/>
        <v>0</v>
      </c>
      <c r="J71" s="30"/>
    </row>
    <row r="72" spans="1:10">
      <c r="A72">
        <v>9</v>
      </c>
      <c r="B72" s="23"/>
      <c r="C72" s="70">
        <v>40</v>
      </c>
      <c r="D72" s="41">
        <f t="shared" si="0"/>
        <v>0</v>
      </c>
      <c r="E72" s="34" t="e">
        <f t="shared" si="1"/>
        <v>#DIV/0!</v>
      </c>
      <c r="F72" s="40">
        <v>30</v>
      </c>
      <c r="G72" s="40">
        <v>89.8</v>
      </c>
      <c r="H72" s="36">
        <f t="shared" si="2"/>
        <v>89.8</v>
      </c>
      <c r="I72" s="33">
        <f t="shared" si="3"/>
        <v>0</v>
      </c>
      <c r="J72" s="30"/>
    </row>
    <row r="73" spans="1:10">
      <c r="A73">
        <v>10</v>
      </c>
      <c r="B73" s="23"/>
      <c r="C73" s="70">
        <v>50</v>
      </c>
      <c r="D73" s="41">
        <f t="shared" si="0"/>
        <v>0</v>
      </c>
      <c r="E73" s="34" t="e">
        <f t="shared" si="1"/>
        <v>#DIV/0!</v>
      </c>
      <c r="F73" s="40">
        <v>30</v>
      </c>
      <c r="G73" s="40">
        <v>86.7</v>
      </c>
      <c r="H73" s="36">
        <f t="shared" si="2"/>
        <v>86.7</v>
      </c>
      <c r="I73" s="33">
        <f t="shared" si="3"/>
        <v>0</v>
      </c>
      <c r="J73" s="30"/>
    </row>
    <row r="74" spans="1:10">
      <c r="A74">
        <v>11</v>
      </c>
      <c r="B74" s="23"/>
      <c r="C74" s="70">
        <v>60</v>
      </c>
      <c r="D74" s="41">
        <f t="shared" si="0"/>
        <v>0</v>
      </c>
      <c r="E74" s="34" t="e">
        <f t="shared" si="1"/>
        <v>#DIV/0!</v>
      </c>
      <c r="F74" s="40">
        <v>31.5</v>
      </c>
      <c r="G74" s="40">
        <v>83.9</v>
      </c>
      <c r="H74" s="36">
        <f t="shared" si="2"/>
        <v>83.9</v>
      </c>
      <c r="I74" s="33">
        <f t="shared" si="3"/>
        <v>0</v>
      </c>
      <c r="J74" s="30"/>
    </row>
    <row r="75" spans="1:10">
      <c r="A75">
        <v>12</v>
      </c>
      <c r="B75" s="23"/>
      <c r="C75" s="70">
        <v>70</v>
      </c>
      <c r="D75" s="41">
        <f t="shared" si="0"/>
        <v>0</v>
      </c>
      <c r="E75" s="34" t="e">
        <f t="shared" si="1"/>
        <v>#DIV/0!</v>
      </c>
      <c r="F75" s="40">
        <v>31.5</v>
      </c>
      <c r="G75" s="40">
        <v>81.900000000000006</v>
      </c>
      <c r="H75" s="36">
        <f t="shared" si="2"/>
        <v>81.900000000000006</v>
      </c>
      <c r="I75" s="33">
        <f t="shared" si="3"/>
        <v>0</v>
      </c>
      <c r="J75" s="30"/>
    </row>
    <row r="76" spans="1:10">
      <c r="A76">
        <v>13</v>
      </c>
      <c r="B76" s="23"/>
      <c r="C76" s="70">
        <v>80</v>
      </c>
      <c r="D76" s="41">
        <f t="shared" si="0"/>
        <v>0</v>
      </c>
      <c r="E76" s="34" t="e">
        <f t="shared" si="1"/>
        <v>#DIV/0!</v>
      </c>
      <c r="F76" s="40">
        <v>31.5</v>
      </c>
      <c r="G76" s="40">
        <v>81.099999999999994</v>
      </c>
      <c r="H76" s="36">
        <f t="shared" si="2"/>
        <v>81.099999999999994</v>
      </c>
      <c r="I76" s="33">
        <f t="shared" si="3"/>
        <v>0</v>
      </c>
      <c r="J76" s="30"/>
    </row>
    <row r="77" spans="1:10">
      <c r="A77">
        <v>14</v>
      </c>
      <c r="B77" s="23"/>
      <c r="C77" s="70">
        <v>90</v>
      </c>
      <c r="D77" s="41">
        <f t="shared" si="0"/>
        <v>0</v>
      </c>
      <c r="E77" s="34" t="e">
        <f t="shared" si="1"/>
        <v>#DIV/0!</v>
      </c>
      <c r="F77" s="40">
        <v>31.5</v>
      </c>
      <c r="G77" s="40">
        <v>79.7</v>
      </c>
      <c r="H77" s="36">
        <f t="shared" si="2"/>
        <v>79.7</v>
      </c>
      <c r="I77" s="33">
        <f t="shared" si="3"/>
        <v>0</v>
      </c>
      <c r="J77" s="30"/>
    </row>
    <row r="78" spans="1:10">
      <c r="A78" s="19"/>
      <c r="B78" s="86"/>
      <c r="C78" s="70">
        <v>100</v>
      </c>
      <c r="D78" s="41">
        <f t="shared" si="0"/>
        <v>0</v>
      </c>
      <c r="E78" s="34" t="e">
        <f t="shared" si="1"/>
        <v>#DIV/0!</v>
      </c>
      <c r="F78" s="40">
        <v>30</v>
      </c>
      <c r="G78" s="40">
        <v>78.599999999999994</v>
      </c>
      <c r="H78" s="36">
        <f t="shared" si="2"/>
        <v>78.599999999999994</v>
      </c>
      <c r="I78" s="33">
        <f t="shared" si="3"/>
        <v>0</v>
      </c>
      <c r="J78" s="30"/>
    </row>
    <row r="79" spans="1:10">
      <c r="A79">
        <v>15</v>
      </c>
      <c r="B79" s="23"/>
      <c r="C79" s="70">
        <v>90</v>
      </c>
      <c r="D79" s="41">
        <f t="shared" si="0"/>
        <v>0</v>
      </c>
      <c r="E79" s="34" t="e">
        <f t="shared" si="1"/>
        <v>#DIV/0!</v>
      </c>
      <c r="F79" s="40">
        <v>29</v>
      </c>
      <c r="G79" s="40">
        <v>272.39999999999998</v>
      </c>
      <c r="H79" s="36">
        <f t="shared" si="2"/>
        <v>272.39999999999998</v>
      </c>
      <c r="I79" s="33">
        <f t="shared" si="3"/>
        <v>0</v>
      </c>
      <c r="J79" s="30"/>
    </row>
    <row r="80" spans="1:10">
      <c r="A80">
        <v>16</v>
      </c>
      <c r="B80" s="23"/>
      <c r="C80" s="70">
        <v>80</v>
      </c>
      <c r="D80" s="41">
        <f t="shared" si="0"/>
        <v>0</v>
      </c>
      <c r="E80" s="34" t="e">
        <f t="shared" si="1"/>
        <v>#DIV/0!</v>
      </c>
      <c r="F80" s="40">
        <v>31</v>
      </c>
      <c r="G80" s="40">
        <v>272.39999999999998</v>
      </c>
      <c r="H80" s="36">
        <f t="shared" si="2"/>
        <v>272.39999999999998</v>
      </c>
      <c r="I80" s="33">
        <f t="shared" si="3"/>
        <v>0</v>
      </c>
      <c r="J80" s="30"/>
    </row>
    <row r="81" spans="1:14">
      <c r="A81">
        <v>17</v>
      </c>
      <c r="B81" s="23"/>
      <c r="C81" s="70">
        <v>70</v>
      </c>
      <c r="D81" s="41">
        <f t="shared" si="0"/>
        <v>0</v>
      </c>
      <c r="E81" s="34" t="e">
        <f t="shared" si="1"/>
        <v>#DIV/0!</v>
      </c>
      <c r="F81" s="40">
        <v>31</v>
      </c>
      <c r="G81" s="40">
        <v>272.39999999999998</v>
      </c>
      <c r="H81" s="36">
        <f t="shared" si="2"/>
        <v>272.39999999999998</v>
      </c>
      <c r="I81" s="33">
        <f t="shared" si="3"/>
        <v>0</v>
      </c>
      <c r="J81" s="30"/>
    </row>
    <row r="82" spans="1:14">
      <c r="A82">
        <v>18</v>
      </c>
      <c r="B82" s="23"/>
      <c r="C82" s="70">
        <v>60</v>
      </c>
      <c r="D82" s="41">
        <f t="shared" si="0"/>
        <v>0</v>
      </c>
      <c r="E82" s="34" t="e">
        <f t="shared" si="1"/>
        <v>#DIV/0!</v>
      </c>
      <c r="F82" s="40">
        <v>31</v>
      </c>
      <c r="G82" s="40">
        <v>272.39999999999998</v>
      </c>
      <c r="H82" s="36">
        <f t="shared" si="2"/>
        <v>272.39999999999998</v>
      </c>
      <c r="I82" s="33">
        <f t="shared" si="3"/>
        <v>0</v>
      </c>
      <c r="J82" s="30"/>
    </row>
    <row r="83" spans="1:14">
      <c r="A83">
        <v>19</v>
      </c>
      <c r="B83" s="23"/>
      <c r="C83" s="70">
        <v>50</v>
      </c>
      <c r="D83" s="41">
        <f t="shared" si="0"/>
        <v>0</v>
      </c>
      <c r="E83" s="34" t="e">
        <f t="shared" si="1"/>
        <v>#DIV/0!</v>
      </c>
      <c r="F83" s="40">
        <v>31</v>
      </c>
      <c r="G83" s="40">
        <v>272.39999999999998</v>
      </c>
      <c r="H83" s="36">
        <f t="shared" si="2"/>
        <v>272.39999999999998</v>
      </c>
      <c r="I83" s="33">
        <f t="shared" si="3"/>
        <v>0</v>
      </c>
      <c r="J83" s="30"/>
    </row>
    <row r="84" spans="1:14">
      <c r="A84">
        <v>20</v>
      </c>
      <c r="B84" s="23"/>
      <c r="C84" s="70">
        <v>40</v>
      </c>
      <c r="D84" s="41">
        <f t="shared" si="0"/>
        <v>0</v>
      </c>
      <c r="E84" s="34" t="e">
        <f t="shared" si="1"/>
        <v>#DIV/0!</v>
      </c>
      <c r="F84" s="40">
        <v>30</v>
      </c>
      <c r="G84" s="40">
        <v>272.39999999999998</v>
      </c>
      <c r="H84" s="36">
        <f t="shared" si="2"/>
        <v>272.39999999999998</v>
      </c>
      <c r="I84" s="33">
        <f t="shared" si="3"/>
        <v>0</v>
      </c>
      <c r="J84" s="30"/>
      <c r="N84" s="84"/>
    </row>
    <row r="85" spans="1:14">
      <c r="A85">
        <v>21</v>
      </c>
      <c r="B85" s="23"/>
      <c r="C85" s="70">
        <v>30</v>
      </c>
      <c r="D85" s="41">
        <f t="shared" si="0"/>
        <v>0</v>
      </c>
      <c r="E85" s="34" t="e">
        <f t="shared" si="1"/>
        <v>#DIV/0!</v>
      </c>
      <c r="F85" s="40">
        <v>30</v>
      </c>
      <c r="G85" s="40">
        <v>272.39999999999998</v>
      </c>
      <c r="H85" s="36">
        <f t="shared" si="2"/>
        <v>272.39999999999998</v>
      </c>
      <c r="I85" s="33">
        <f t="shared" si="3"/>
        <v>0</v>
      </c>
      <c r="J85" s="30"/>
    </row>
    <row r="86" spans="1:14">
      <c r="A86">
        <v>22</v>
      </c>
      <c r="B86" s="23"/>
      <c r="C86" s="70">
        <v>20</v>
      </c>
      <c r="D86" s="41">
        <f t="shared" si="0"/>
        <v>0</v>
      </c>
      <c r="E86" s="34" t="e">
        <f t="shared" si="1"/>
        <v>#DIV/0!</v>
      </c>
      <c r="F86" s="40">
        <v>30</v>
      </c>
      <c r="G86" s="40">
        <v>272.39999999999998</v>
      </c>
      <c r="H86" s="36">
        <f t="shared" si="2"/>
        <v>272.39999999999998</v>
      </c>
      <c r="I86" s="33">
        <f t="shared" si="3"/>
        <v>0</v>
      </c>
      <c r="J86" s="30"/>
    </row>
    <row r="87" spans="1:14">
      <c r="A87">
        <v>23</v>
      </c>
      <c r="B87" s="23"/>
      <c r="C87" s="70">
        <v>15</v>
      </c>
      <c r="D87" s="41">
        <f t="shared" si="0"/>
        <v>0</v>
      </c>
      <c r="E87" s="34" t="e">
        <f t="shared" si="1"/>
        <v>#DIV/0!</v>
      </c>
      <c r="F87" s="40">
        <v>15.5</v>
      </c>
      <c r="G87" s="40">
        <v>272.39999999999998</v>
      </c>
      <c r="H87" s="36">
        <f t="shared" si="2"/>
        <v>272.39999999999998</v>
      </c>
      <c r="I87" s="33">
        <f t="shared" si="3"/>
        <v>0</v>
      </c>
      <c r="J87" s="30"/>
    </row>
    <row r="88" spans="1:14">
      <c r="A88">
        <v>24</v>
      </c>
      <c r="B88" s="23"/>
      <c r="C88" s="70">
        <v>10</v>
      </c>
      <c r="D88" s="41">
        <f t="shared" si="0"/>
        <v>0</v>
      </c>
      <c r="E88" s="34" t="e">
        <f t="shared" si="1"/>
        <v>#DIV/0!</v>
      </c>
      <c r="F88" s="40">
        <v>15.5</v>
      </c>
      <c r="G88" s="40">
        <v>272.39999999999998</v>
      </c>
      <c r="H88" s="36">
        <f t="shared" si="2"/>
        <v>272.39999999999998</v>
      </c>
      <c r="I88" s="33">
        <f t="shared" si="3"/>
        <v>0</v>
      </c>
      <c r="J88" s="30"/>
    </row>
    <row r="89" spans="1:14">
      <c r="A89">
        <v>25</v>
      </c>
      <c r="B89" s="23"/>
      <c r="C89" s="70">
        <v>7.5</v>
      </c>
      <c r="D89" s="41">
        <f t="shared" si="0"/>
        <v>0</v>
      </c>
      <c r="E89" s="34" t="e">
        <f t="shared" si="1"/>
        <v>#DIV/0!</v>
      </c>
      <c r="F89" s="40">
        <v>7.5</v>
      </c>
      <c r="G89" s="40">
        <v>272.39999999999998</v>
      </c>
      <c r="H89" s="36">
        <f t="shared" si="2"/>
        <v>272.39999999999998</v>
      </c>
      <c r="I89" s="33">
        <f t="shared" si="3"/>
        <v>0</v>
      </c>
      <c r="J89" s="30"/>
    </row>
    <row r="90" spans="1:14">
      <c r="A90">
        <v>26</v>
      </c>
      <c r="B90" s="23"/>
      <c r="C90" s="70">
        <v>5</v>
      </c>
      <c r="D90" s="41">
        <f t="shared" si="0"/>
        <v>0</v>
      </c>
      <c r="E90" s="34" t="e">
        <f t="shared" si="1"/>
        <v>#DIV/0!</v>
      </c>
      <c r="F90" s="40">
        <v>9</v>
      </c>
      <c r="G90" s="40">
        <v>265.5</v>
      </c>
      <c r="H90" s="36">
        <f t="shared" si="2"/>
        <v>265.5</v>
      </c>
      <c r="I90" s="33">
        <f t="shared" si="3"/>
        <v>0</v>
      </c>
      <c r="J90" s="30"/>
    </row>
    <row r="91" spans="1:14">
      <c r="A91">
        <v>27</v>
      </c>
      <c r="B91" s="23"/>
      <c r="C91" s="70">
        <v>2.5</v>
      </c>
      <c r="D91" s="41">
        <f t="shared" si="0"/>
        <v>0</v>
      </c>
      <c r="E91" s="34" t="e">
        <f t="shared" si="1"/>
        <v>#DIV/0!</v>
      </c>
      <c r="F91" s="40">
        <v>6</v>
      </c>
      <c r="G91" s="40">
        <v>253.4</v>
      </c>
      <c r="H91" s="36">
        <f t="shared" si="2"/>
        <v>253.4</v>
      </c>
      <c r="I91" s="33">
        <f t="shared" si="3"/>
        <v>0</v>
      </c>
      <c r="J91" s="30"/>
    </row>
    <row r="92" spans="1:14">
      <c r="A92">
        <v>28</v>
      </c>
      <c r="B92" s="23"/>
      <c r="C92" s="70">
        <v>1.25</v>
      </c>
      <c r="D92" s="41">
        <f t="shared" si="0"/>
        <v>0</v>
      </c>
      <c r="E92" s="34" t="e">
        <f t="shared" si="1"/>
        <v>#DIV/0!</v>
      </c>
      <c r="F92" s="40">
        <v>4.5</v>
      </c>
      <c r="G92" s="40">
        <v>241</v>
      </c>
      <c r="H92" s="36">
        <f t="shared" si="2"/>
        <v>241</v>
      </c>
      <c r="I92" s="33">
        <f t="shared" si="3"/>
        <v>0</v>
      </c>
      <c r="J92" s="30"/>
    </row>
    <row r="93" spans="1:14" ht="13.5" thickBot="1">
      <c r="A93" s="19"/>
      <c r="B93" s="86"/>
      <c r="C93" s="70">
        <v>0</v>
      </c>
      <c r="D93" s="41">
        <f t="shared" si="0"/>
        <v>0</v>
      </c>
      <c r="E93" s="34" t="e">
        <f>2*D93/(($C$47*$C$49^2))</f>
        <v>#DIV/0!</v>
      </c>
      <c r="F93" s="40">
        <v>8</v>
      </c>
      <c r="G93" s="40">
        <v>209</v>
      </c>
      <c r="H93" s="36">
        <f t="shared" si="2"/>
        <v>209</v>
      </c>
      <c r="I93" s="33">
        <f>0.5*(D93+D92)*F93*0.001*SIN(H93*3.14/180)</f>
        <v>0</v>
      </c>
      <c r="J93" s="30"/>
    </row>
    <row r="94" spans="1:14" ht="13.5" thickBot="1">
      <c r="A94">
        <v>29</v>
      </c>
      <c r="B94" s="39">
        <v>3.3399999999999999E-2</v>
      </c>
      <c r="C94" s="85"/>
      <c r="D94" s="41">
        <f t="shared" si="0"/>
        <v>3.3399999999999999E-2</v>
      </c>
      <c r="E94" s="34" t="e">
        <f t="shared" si="1"/>
        <v>#DIV/0!</v>
      </c>
      <c r="F94" s="87"/>
      <c r="G94" s="89"/>
      <c r="H94" s="35" t="s">
        <v>46</v>
      </c>
      <c r="I94" s="33">
        <f>SUM(I64:I93)</f>
        <v>0</v>
      </c>
      <c r="J94" s="32" t="s">
        <v>47</v>
      </c>
    </row>
    <row r="95" spans="1:14" ht="13.5" thickBot="1">
      <c r="A95">
        <v>40</v>
      </c>
      <c r="B95" s="39">
        <v>-1E-3</v>
      </c>
      <c r="C95" s="88"/>
      <c r="D95" s="41">
        <f t="shared" si="0"/>
        <v>-1E-3</v>
      </c>
      <c r="E95" s="34" t="e">
        <f t="shared" si="1"/>
        <v>#DIV/0!</v>
      </c>
      <c r="F95" s="90"/>
      <c r="G95" s="87"/>
      <c r="H95" s="19"/>
      <c r="I95" s="30"/>
      <c r="J95" s="19"/>
    </row>
    <row r="96" spans="1:14" ht="15" thickBot="1">
      <c r="A96" s="19"/>
      <c r="B96" s="19"/>
      <c r="C96" s="19"/>
      <c r="D96" s="19"/>
      <c r="E96" s="19"/>
      <c r="F96" s="31" t="s">
        <v>48</v>
      </c>
      <c r="G96" s="37" t="e">
        <f>2*I94/(C47*0.3048*C49^2)</f>
        <v>#DIV/0!</v>
      </c>
      <c r="H96" s="19"/>
      <c r="I96" s="30"/>
      <c r="J96" s="19"/>
    </row>
    <row r="97" spans="1:14">
      <c r="C97" s="19"/>
      <c r="D97" s="30"/>
      <c r="E97" s="19"/>
      <c r="F97" s="19"/>
      <c r="H97" s="93"/>
      <c r="I97" s="48"/>
      <c r="J97" s="48"/>
      <c r="K97" s="48"/>
      <c r="L97" s="47"/>
      <c r="M97" s="47"/>
      <c r="N97" s="93"/>
    </row>
    <row r="98" spans="1:14">
      <c r="A98" s="5" t="s">
        <v>60</v>
      </c>
      <c r="B98" s="53"/>
      <c r="C98" s="53"/>
      <c r="D98" s="54"/>
      <c r="E98" s="19"/>
      <c r="F98" s="19"/>
      <c r="H98" s="93"/>
      <c r="I98" s="47"/>
      <c r="J98" s="47"/>
      <c r="K98" s="47"/>
      <c r="L98" s="47"/>
      <c r="M98" s="47"/>
      <c r="N98" s="93"/>
    </row>
    <row r="99" spans="1:14">
      <c r="B99" s="50"/>
      <c r="C99" s="19"/>
      <c r="D99" s="30"/>
      <c r="E99" s="19"/>
      <c r="F99" s="19"/>
      <c r="H99" s="93"/>
      <c r="I99" s="47"/>
      <c r="J99" s="47"/>
      <c r="K99" s="47"/>
      <c r="L99" s="47"/>
      <c r="M99" s="47"/>
      <c r="N99" s="93"/>
    </row>
    <row r="100" spans="1:14" ht="13.5" thickBot="1">
      <c r="B100" s="50"/>
      <c r="C100" s="19"/>
      <c r="D100" s="30"/>
      <c r="E100" s="19"/>
      <c r="F100" s="19"/>
      <c r="H100" s="47"/>
      <c r="I100" s="47"/>
      <c r="J100" s="47"/>
      <c r="K100" s="47"/>
      <c r="L100" s="47"/>
      <c r="M100" s="47"/>
      <c r="N100" s="47"/>
    </row>
    <row r="101" spans="1:14">
      <c r="B101" s="50"/>
      <c r="C101" s="19"/>
      <c r="D101" s="56" t="s">
        <v>63</v>
      </c>
      <c r="E101" s="92" t="s">
        <v>98</v>
      </c>
      <c r="F101" s="69" t="s">
        <v>81</v>
      </c>
      <c r="H101" s="107" t="s">
        <v>99</v>
      </c>
      <c r="I101" s="108"/>
      <c r="J101" s="108"/>
      <c r="K101" s="108"/>
      <c r="L101" s="108"/>
      <c r="M101" s="108"/>
      <c r="N101" s="109"/>
    </row>
    <row r="102" spans="1:14">
      <c r="A102" s="55" t="s">
        <v>61</v>
      </c>
      <c r="B102" s="50"/>
      <c r="C102" s="19"/>
      <c r="D102" s="95"/>
      <c r="E102" s="94" t="e">
        <f>G96</f>
        <v>#DIV/0!</v>
      </c>
      <c r="F102" s="25"/>
      <c r="G102" s="98"/>
      <c r="H102" s="110"/>
      <c r="I102" s="111"/>
      <c r="J102" s="111"/>
      <c r="K102" s="111"/>
      <c r="L102" s="111"/>
      <c r="M102" s="111"/>
      <c r="N102" s="112"/>
    </row>
    <row r="103" spans="1:14">
      <c r="A103" s="55" t="s">
        <v>62</v>
      </c>
      <c r="B103" s="50"/>
      <c r="C103" s="19"/>
      <c r="D103" s="68"/>
      <c r="E103" s="94" t="e">
        <f>(2*$D$103)/($C$47*($C$49^2)*0.762*0.3048)</f>
        <v>#DIV/0!</v>
      </c>
      <c r="F103" s="96"/>
      <c r="G103" s="47"/>
      <c r="H103" s="110"/>
      <c r="I103" s="111"/>
      <c r="J103" s="111"/>
      <c r="K103" s="111"/>
      <c r="L103" s="111"/>
      <c r="M103" s="111"/>
      <c r="N103" s="112"/>
    </row>
    <row r="104" spans="1:14">
      <c r="A104" t="s">
        <v>93</v>
      </c>
      <c r="B104" s="19"/>
      <c r="D104" s="23"/>
      <c r="E104" s="94" t="e">
        <f>(2*ABS($D$104))/($C$47*($C$49^2)*0.762*0.3048)</f>
        <v>#DIV/0!</v>
      </c>
      <c r="F104" s="97"/>
      <c r="G104" s="47"/>
      <c r="H104" s="110"/>
      <c r="I104" s="111"/>
      <c r="J104" s="111"/>
      <c r="K104" s="111"/>
      <c r="L104" s="111"/>
      <c r="M104" s="111"/>
      <c r="N104" s="112"/>
    </row>
    <row r="105" spans="1:14">
      <c r="A105" s="6" t="s">
        <v>64</v>
      </c>
      <c r="B105" s="18"/>
      <c r="C105" s="47"/>
      <c r="D105" s="47"/>
      <c r="E105" s="47"/>
      <c r="F105" s="47"/>
      <c r="G105" s="52"/>
      <c r="H105" s="110"/>
      <c r="I105" s="111"/>
      <c r="J105" s="111"/>
      <c r="K105" s="111"/>
      <c r="L105" s="111"/>
      <c r="M105" s="111"/>
      <c r="N105" s="112"/>
    </row>
    <row r="106" spans="1:14">
      <c r="A106" s="48"/>
      <c r="B106" s="47"/>
      <c r="C106" s="47"/>
      <c r="D106" s="47"/>
      <c r="E106" s="47"/>
      <c r="F106" s="47"/>
      <c r="H106" s="110"/>
      <c r="I106" s="111"/>
      <c r="J106" s="111"/>
      <c r="K106" s="111"/>
      <c r="L106" s="111"/>
      <c r="M106" s="111"/>
      <c r="N106" s="112"/>
    </row>
    <row r="107" spans="1:14" ht="13.5" thickBot="1">
      <c r="A107" s="48"/>
      <c r="B107" s="47"/>
      <c r="C107" s="47"/>
      <c r="D107" s="47"/>
      <c r="E107" s="47"/>
      <c r="F107" s="47"/>
      <c r="H107" s="113"/>
      <c r="I107" s="114"/>
      <c r="J107" s="114"/>
      <c r="K107" s="114"/>
      <c r="L107" s="114"/>
      <c r="M107" s="114"/>
      <c r="N107" s="115"/>
    </row>
    <row r="108" spans="1:14">
      <c r="A108" s="48"/>
      <c r="B108" s="47"/>
      <c r="C108" s="47"/>
      <c r="D108" s="47"/>
      <c r="E108" s="47"/>
      <c r="F108" s="47"/>
      <c r="I108" s="51"/>
      <c r="J108" s="52"/>
      <c r="K108" s="52"/>
    </row>
    <row r="109" spans="1:14">
      <c r="A109" s="48"/>
      <c r="B109" s="47"/>
      <c r="C109" s="47"/>
      <c r="D109" s="47"/>
      <c r="E109" s="47"/>
      <c r="F109" s="47"/>
    </row>
    <row r="110" spans="1:14">
      <c r="A110" s="48"/>
      <c r="B110" s="47"/>
      <c r="C110" s="47"/>
      <c r="D110" s="47"/>
      <c r="E110" s="47"/>
      <c r="F110" s="47"/>
    </row>
    <row r="111" spans="1:14">
      <c r="A111" s="48"/>
      <c r="B111" s="47"/>
      <c r="C111" s="47"/>
      <c r="D111" s="47"/>
      <c r="E111" s="47"/>
      <c r="F111" s="47"/>
    </row>
    <row r="112" spans="1:14">
      <c r="A112" s="48"/>
      <c r="B112" s="47"/>
      <c r="C112" s="47"/>
      <c r="D112" s="47"/>
      <c r="E112" s="47"/>
      <c r="F112" s="47"/>
    </row>
    <row r="113" spans="1:12">
      <c r="A113" s="48"/>
      <c r="B113" s="47"/>
      <c r="C113" s="47"/>
      <c r="D113" s="47"/>
      <c r="E113" s="47"/>
      <c r="F113" s="47"/>
    </row>
    <row r="114" spans="1:12">
      <c r="A114" s="48"/>
      <c r="B114" s="47"/>
      <c r="C114" s="47"/>
      <c r="D114" s="47"/>
      <c r="E114" s="47"/>
      <c r="F114" s="47"/>
    </row>
    <row r="115" spans="1:12">
      <c r="A115" s="48"/>
      <c r="B115" s="47"/>
      <c r="C115" s="47"/>
      <c r="D115" s="47"/>
      <c r="E115" s="47"/>
      <c r="F115" s="47"/>
    </row>
    <row r="116" spans="1:12">
      <c r="A116" s="48"/>
      <c r="B116" s="47"/>
      <c r="C116" s="47"/>
      <c r="D116" s="47"/>
      <c r="E116" s="47"/>
      <c r="F116" s="47"/>
    </row>
    <row r="117" spans="1:12">
      <c r="A117" s="48"/>
      <c r="B117" s="47"/>
      <c r="C117" s="47"/>
      <c r="D117" s="47"/>
      <c r="E117" s="47"/>
      <c r="F117" s="47"/>
    </row>
    <row r="118" spans="1:12">
      <c r="A118" s="48"/>
      <c r="B118" s="47"/>
      <c r="C118" s="47"/>
      <c r="D118" s="47"/>
      <c r="E118" s="47"/>
      <c r="F118" s="47"/>
    </row>
    <row r="119" spans="1:12">
      <c r="A119" s="48"/>
      <c r="B119" s="47"/>
      <c r="C119" s="47"/>
      <c r="D119" s="47"/>
      <c r="E119" s="47"/>
      <c r="F119" s="47"/>
    </row>
    <row r="120" spans="1:12">
      <c r="A120" s="48"/>
      <c r="B120" s="47"/>
      <c r="C120" s="47"/>
      <c r="D120" s="47"/>
      <c r="E120" s="47"/>
      <c r="F120" s="47"/>
    </row>
    <row r="121" spans="1:12">
      <c r="A121" s="48"/>
      <c r="B121" s="47"/>
      <c r="C121" s="47"/>
      <c r="D121" s="47"/>
      <c r="E121" s="47"/>
      <c r="F121" s="47"/>
    </row>
    <row r="122" spans="1:12">
      <c r="A122" s="48"/>
      <c r="B122" s="47"/>
      <c r="C122" s="47"/>
      <c r="D122" s="47"/>
      <c r="E122" s="47"/>
      <c r="F122" s="47"/>
    </row>
    <row r="123" spans="1:12">
      <c r="A123" s="48"/>
      <c r="B123" s="47"/>
      <c r="C123" s="47"/>
      <c r="D123" s="47"/>
      <c r="E123" s="47"/>
      <c r="F123" s="47"/>
    </row>
    <row r="124" spans="1:12">
      <c r="A124" s="63" t="s">
        <v>79</v>
      </c>
      <c r="B124" s="61"/>
      <c r="C124" s="61"/>
      <c r="D124" s="61"/>
      <c r="E124" s="61"/>
      <c r="F124" s="62"/>
    </row>
    <row r="125" spans="1:12">
      <c r="A125" s="49" t="s">
        <v>80</v>
      </c>
      <c r="B125" s="22"/>
      <c r="C125" s="22"/>
      <c r="D125" s="60"/>
      <c r="E125" s="61"/>
      <c r="F125" s="62"/>
    </row>
    <row r="126" spans="1:12">
      <c r="A126" s="48"/>
      <c r="B126" s="47"/>
      <c r="C126" s="47"/>
      <c r="D126" s="47"/>
      <c r="E126" s="47"/>
      <c r="F126" s="47"/>
    </row>
    <row r="127" spans="1:12">
      <c r="A127" s="59" t="s">
        <v>78</v>
      </c>
      <c r="B127" s="59"/>
      <c r="C127" s="59"/>
      <c r="D127" s="59"/>
      <c r="E127" s="59"/>
      <c r="F127" s="59"/>
    </row>
    <row r="128" spans="1:12">
      <c r="A128" s="28"/>
      <c r="C128" s="28"/>
      <c r="D128" s="38"/>
      <c r="J128" s="43" t="s">
        <v>50</v>
      </c>
      <c r="K128" s="28"/>
      <c r="L128" s="28"/>
    </row>
    <row r="129" spans="1:16">
      <c r="A129" s="43" t="s">
        <v>51</v>
      </c>
      <c r="B129" s="43" t="s">
        <v>97</v>
      </c>
      <c r="C129" s="43" t="s">
        <v>49</v>
      </c>
      <c r="D129" s="43" t="s">
        <v>52</v>
      </c>
      <c r="E129" s="43" t="s">
        <v>72</v>
      </c>
      <c r="F129" s="43" t="s">
        <v>53</v>
      </c>
      <c r="G129" s="57" t="s">
        <v>54</v>
      </c>
      <c r="H129" s="43" t="s">
        <v>73</v>
      </c>
      <c r="J129" s="43" t="s">
        <v>52</v>
      </c>
      <c r="K129" s="43" t="s">
        <v>53</v>
      </c>
      <c r="L129" s="43" t="s">
        <v>54</v>
      </c>
      <c r="M129" s="43" t="s">
        <v>74</v>
      </c>
    </row>
    <row r="130" spans="1:16">
      <c r="A130">
        <v>0</v>
      </c>
      <c r="B130" s="23"/>
      <c r="C130" s="34" t="e">
        <f>2*B130/(($C$47*$C$49^2))</f>
        <v>#DIV/0!</v>
      </c>
      <c r="D130" s="40">
        <v>5.391E-3</v>
      </c>
      <c r="E130" s="101" t="e">
        <f>SQRT(STDEV(C130:C139))</f>
        <v>#DIV/0!</v>
      </c>
      <c r="F130" s="101" t="e">
        <f>(2*E130)/SQRT(10)</f>
        <v>#DIV/0!</v>
      </c>
      <c r="G130" s="24" t="e">
        <f>SQRT(D130+F130)</f>
        <v>#DIV/0!</v>
      </c>
      <c r="H130" s="24" t="e">
        <f>ABS((G130/E63)*100)</f>
        <v>#DIV/0!</v>
      </c>
      <c r="J130" s="46">
        <v>5.5213179151155755E-4</v>
      </c>
      <c r="K130" s="46">
        <v>7.5800000000000003E-6</v>
      </c>
      <c r="L130" s="58">
        <f>SQRT(J130+K130)</f>
        <v>2.3658228832935856E-2</v>
      </c>
      <c r="M130" s="58" t="e">
        <f>(L130/G96)*100</f>
        <v>#DIV/0!</v>
      </c>
    </row>
    <row r="131" spans="1:16">
      <c r="A131">
        <v>0</v>
      </c>
      <c r="B131" s="23"/>
      <c r="C131" s="34" t="e">
        <f t="shared" ref="C131:C139" si="4">2*B131/(($C$47*$C$49^2))</f>
        <v>#DIV/0!</v>
      </c>
      <c r="D131" s="98"/>
      <c r="E131" s="99"/>
      <c r="F131" s="99"/>
      <c r="G131" s="19"/>
    </row>
    <row r="132" spans="1:16">
      <c r="A132">
        <v>0</v>
      </c>
      <c r="B132" s="23"/>
      <c r="C132" s="34" t="e">
        <f t="shared" si="4"/>
        <v>#DIV/0!</v>
      </c>
      <c r="D132" s="98"/>
      <c r="E132" s="99"/>
      <c r="F132" s="99"/>
      <c r="G132" s="19"/>
    </row>
    <row r="133" spans="1:16">
      <c r="A133">
        <v>0</v>
      </c>
      <c r="B133" s="23"/>
      <c r="C133" s="34" t="e">
        <f t="shared" si="4"/>
        <v>#DIV/0!</v>
      </c>
      <c r="D133" s="98"/>
      <c r="E133" s="99"/>
      <c r="F133" s="99"/>
      <c r="G133" s="19"/>
    </row>
    <row r="134" spans="1:16">
      <c r="A134">
        <v>0</v>
      </c>
      <c r="B134" s="23"/>
      <c r="C134" s="34" t="e">
        <f t="shared" si="4"/>
        <v>#DIV/0!</v>
      </c>
      <c r="D134" s="98"/>
      <c r="E134" s="99"/>
      <c r="F134" s="99"/>
      <c r="G134" s="19"/>
      <c r="O134" s="81"/>
      <c r="P134" s="81"/>
    </row>
    <row r="135" spans="1:16">
      <c r="A135">
        <v>0</v>
      </c>
      <c r="B135" s="23"/>
      <c r="C135" s="34" t="e">
        <f t="shared" si="4"/>
        <v>#DIV/0!</v>
      </c>
      <c r="D135" s="98"/>
      <c r="E135" s="99"/>
      <c r="F135" s="99"/>
      <c r="G135" s="19"/>
    </row>
    <row r="136" spans="1:16">
      <c r="A136">
        <v>0</v>
      </c>
      <c r="B136" s="23"/>
      <c r="C136" s="34" t="e">
        <f t="shared" si="4"/>
        <v>#DIV/0!</v>
      </c>
      <c r="D136" s="98"/>
      <c r="E136" s="99"/>
      <c r="F136" s="99"/>
      <c r="G136" s="19"/>
    </row>
    <row r="137" spans="1:16">
      <c r="A137">
        <v>0</v>
      </c>
      <c r="B137" s="23"/>
      <c r="C137" s="34" t="e">
        <f t="shared" si="4"/>
        <v>#DIV/0!</v>
      </c>
      <c r="D137" s="98"/>
      <c r="E137" s="99"/>
      <c r="F137" s="99"/>
      <c r="G137" s="19"/>
    </row>
    <row r="138" spans="1:16">
      <c r="A138">
        <v>0</v>
      </c>
      <c r="B138" s="23"/>
      <c r="C138" s="34" t="e">
        <f t="shared" si="4"/>
        <v>#DIV/0!</v>
      </c>
      <c r="D138" s="98"/>
      <c r="E138" s="99"/>
      <c r="F138" s="99"/>
      <c r="G138" s="19"/>
    </row>
    <row r="139" spans="1:16">
      <c r="A139">
        <v>0</v>
      </c>
      <c r="B139" s="23"/>
      <c r="C139" s="34" t="e">
        <f t="shared" si="4"/>
        <v>#DIV/0!</v>
      </c>
      <c r="D139" s="98"/>
      <c r="E139" s="99"/>
      <c r="F139" s="99"/>
      <c r="G139" s="19"/>
    </row>
    <row r="140" spans="1:16">
      <c r="B140" s="98"/>
      <c r="C140" s="98"/>
      <c r="D140" s="99"/>
      <c r="E140" s="98"/>
      <c r="F140" s="19"/>
      <c r="G140" s="30"/>
    </row>
    <row r="141" spans="1:16">
      <c r="B141" s="98"/>
      <c r="C141" s="98"/>
      <c r="D141" s="99"/>
      <c r="E141" s="98"/>
      <c r="F141" s="19"/>
      <c r="G141" s="30"/>
    </row>
    <row r="142" spans="1:16">
      <c r="B142" s="98"/>
      <c r="C142" s="98"/>
      <c r="D142" s="99"/>
      <c r="E142" s="98"/>
      <c r="F142" s="19"/>
      <c r="G142" s="29"/>
    </row>
    <row r="143" spans="1:16">
      <c r="B143" s="98"/>
      <c r="C143" s="98"/>
      <c r="D143" s="99"/>
      <c r="E143" s="98"/>
      <c r="F143" s="19"/>
      <c r="G143" s="30"/>
    </row>
    <row r="144" spans="1:16">
      <c r="B144" s="98"/>
      <c r="C144" s="98"/>
      <c r="D144" s="99"/>
      <c r="E144" s="98"/>
      <c r="F144" s="19"/>
      <c r="G144" s="30"/>
    </row>
    <row r="145" spans="1:7">
      <c r="A145" s="19"/>
      <c r="B145" s="98"/>
      <c r="C145" s="98"/>
      <c r="D145" s="99"/>
      <c r="E145" s="98"/>
      <c r="F145" s="19"/>
      <c r="G145" s="30"/>
    </row>
    <row r="146" spans="1:7">
      <c r="B146" s="98"/>
      <c r="C146" s="98"/>
      <c r="D146" s="99"/>
      <c r="E146" s="98"/>
      <c r="F146" s="19"/>
      <c r="G146" s="30"/>
    </row>
    <row r="147" spans="1:7">
      <c r="B147" s="98"/>
      <c r="C147" s="98"/>
      <c r="D147" s="99"/>
      <c r="E147" s="98"/>
      <c r="F147" s="19"/>
      <c r="G147" s="30"/>
    </row>
    <row r="148" spans="1:7">
      <c r="B148" s="98"/>
      <c r="C148" s="98"/>
      <c r="D148" s="99"/>
      <c r="E148" s="98"/>
      <c r="F148" s="19"/>
      <c r="G148" s="30"/>
    </row>
    <row r="149" spans="1:7">
      <c r="B149" s="98"/>
      <c r="C149" s="98"/>
      <c r="D149" s="99"/>
      <c r="E149" s="98"/>
      <c r="F149" s="19"/>
      <c r="G149" s="30"/>
    </row>
    <row r="150" spans="1:7">
      <c r="B150" s="98"/>
      <c r="C150" s="98"/>
      <c r="D150" s="99"/>
      <c r="E150" s="98"/>
      <c r="F150" s="19"/>
      <c r="G150" s="30"/>
    </row>
    <row r="151" spans="1:7">
      <c r="B151" s="98"/>
      <c r="C151" s="98"/>
      <c r="D151" s="99"/>
      <c r="E151" s="98"/>
      <c r="F151" s="19"/>
      <c r="G151" s="30"/>
    </row>
    <row r="152" spans="1:7">
      <c r="B152" s="98"/>
      <c r="C152" s="98"/>
      <c r="D152" s="99"/>
      <c r="E152" s="98"/>
      <c r="F152" s="19"/>
      <c r="G152" s="30"/>
    </row>
    <row r="153" spans="1:7">
      <c r="B153" s="98"/>
      <c r="C153" s="98"/>
      <c r="D153" s="99"/>
      <c r="E153" s="98"/>
      <c r="F153" s="19"/>
      <c r="G153" s="30"/>
    </row>
    <row r="154" spans="1:7">
      <c r="B154" s="98"/>
      <c r="C154" s="98"/>
      <c r="D154" s="99"/>
      <c r="E154" s="98"/>
      <c r="F154" s="19"/>
      <c r="G154" s="30"/>
    </row>
    <row r="155" spans="1:7">
      <c r="B155" s="98"/>
      <c r="C155" s="98"/>
      <c r="D155" s="99"/>
      <c r="E155" s="98"/>
      <c r="F155" s="19"/>
      <c r="G155" s="30"/>
    </row>
    <row r="156" spans="1:7">
      <c r="B156" s="98"/>
      <c r="C156" s="98"/>
      <c r="D156" s="99"/>
      <c r="E156" s="98"/>
      <c r="F156" s="19"/>
      <c r="G156" s="30"/>
    </row>
    <row r="157" spans="1:7">
      <c r="B157" s="98"/>
      <c r="C157" s="98"/>
      <c r="D157" s="99"/>
      <c r="E157" s="98"/>
      <c r="F157" s="29"/>
      <c r="G157" s="30"/>
    </row>
    <row r="158" spans="1:7">
      <c r="B158" s="98"/>
      <c r="C158" s="98"/>
      <c r="D158" s="99"/>
      <c r="E158" s="100"/>
      <c r="F158" s="19"/>
      <c r="G158" s="30"/>
    </row>
    <row r="159" spans="1:7">
      <c r="B159" s="98"/>
      <c r="C159" s="98"/>
      <c r="D159" s="99"/>
      <c r="E159" s="98"/>
      <c r="F159" s="19"/>
      <c r="G159" s="30"/>
    </row>
  </sheetData>
  <mergeCells count="1">
    <mergeCell ref="H101:N107"/>
  </mergeCells>
  <pageMargins left="0.75" right="0.75" top="1" bottom="1" header="0.5" footer="0.5"/>
  <pageSetup orientation="portrait" horizontalDpi="355" verticalDpi="464" r:id="rId1"/>
  <headerFooter alignWithMargins="0"/>
  <drawing r:id="rId2"/>
  <legacyDrawing r:id="rId3"/>
  <oleObjects>
    <oleObject progId="Equation.3" shapeId="5121" r:id="rId4"/>
    <oleObject progId="Equation.3" shapeId="5122" r:id="rId5"/>
    <oleObject progId="Equation.3" shapeId="5123" r:id="rId6"/>
    <oleObject progId="Equation.3" shapeId="5124" r:id="rId7"/>
    <oleObject progId="Equation.3" shapeId="5125" r:id="rId8"/>
    <oleObject progId="Equation.3" shapeId="5126" r:id="rId9"/>
  </oleObjects>
</worksheet>
</file>

<file path=xl/worksheets/sheet3.xml><?xml version="1.0" encoding="utf-8"?>
<worksheet xmlns="http://schemas.openxmlformats.org/spreadsheetml/2006/main" xmlns:r="http://schemas.openxmlformats.org/officeDocument/2006/relationships">
  <dimension ref="A1:O33"/>
  <sheetViews>
    <sheetView zoomScale="50" workbookViewId="0">
      <selection activeCell="O18" sqref="O18"/>
    </sheetView>
  </sheetViews>
  <sheetFormatPr defaultRowHeight="25.5"/>
  <cols>
    <col min="1" max="1" width="16.5703125" style="64" customWidth="1"/>
    <col min="2" max="3" width="18.28515625" style="64" customWidth="1"/>
    <col min="4" max="4" width="18.5703125" style="64" customWidth="1"/>
    <col min="5" max="5" width="19.42578125" style="64" customWidth="1"/>
    <col min="6" max="6" width="18.5703125" style="64" customWidth="1"/>
    <col min="7" max="7" width="20.5703125" style="64" customWidth="1"/>
    <col min="8" max="8" width="20.85546875" style="64" customWidth="1"/>
    <col min="9" max="9" width="23.42578125" style="64" customWidth="1"/>
    <col min="10" max="10" width="20.85546875" style="64" customWidth="1"/>
    <col min="11" max="12" width="24.85546875" style="64" customWidth="1"/>
    <col min="13" max="13" width="26.5703125" style="64" customWidth="1"/>
    <col min="14" max="14" width="27.42578125" style="64" customWidth="1"/>
    <col min="15" max="15" width="26.5703125" style="64" customWidth="1"/>
    <col min="16" max="16384" width="9.140625" style="64"/>
  </cols>
  <sheetData>
    <row r="1" spans="1:15" ht="26.25">
      <c r="A1" s="67" t="s">
        <v>85</v>
      </c>
      <c r="J1" s="67" t="s">
        <v>86</v>
      </c>
    </row>
    <row r="2" spans="1:15" ht="26.25">
      <c r="A2" s="65" t="s">
        <v>66</v>
      </c>
      <c r="C2" s="65" t="s">
        <v>67</v>
      </c>
      <c r="E2" s="65" t="s">
        <v>68</v>
      </c>
      <c r="G2" s="65" t="s">
        <v>69</v>
      </c>
      <c r="I2" s="65"/>
      <c r="J2" s="65" t="s">
        <v>83</v>
      </c>
      <c r="N2" s="65"/>
    </row>
    <row r="3" spans="1:15">
      <c r="A3" s="64" t="s">
        <v>70</v>
      </c>
      <c r="B3" s="64" t="s">
        <v>49</v>
      </c>
      <c r="C3" s="64" t="s">
        <v>70</v>
      </c>
      <c r="D3" s="64" t="s">
        <v>49</v>
      </c>
      <c r="E3" s="64" t="s">
        <v>70</v>
      </c>
      <c r="F3" s="64" t="s">
        <v>49</v>
      </c>
      <c r="G3" s="64" t="s">
        <v>70</v>
      </c>
      <c r="H3" s="64" t="s">
        <v>49</v>
      </c>
      <c r="J3" s="64" t="s">
        <v>81</v>
      </c>
      <c r="K3" s="64" t="s">
        <v>82</v>
      </c>
      <c r="M3" s="103"/>
      <c r="N3" s="103"/>
      <c r="O3" s="103"/>
    </row>
    <row r="4" spans="1:15">
      <c r="A4" s="66">
        <v>0</v>
      </c>
      <c r="B4" s="66">
        <v>1.1383447851502411</v>
      </c>
      <c r="C4" s="66">
        <v>0</v>
      </c>
      <c r="D4" s="66">
        <v>1.0887772194304859</v>
      </c>
      <c r="E4" s="66">
        <v>0</v>
      </c>
      <c r="F4" s="66">
        <v>9.3836529586709058E-2</v>
      </c>
      <c r="G4" s="66">
        <v>0</v>
      </c>
      <c r="H4" s="66">
        <v>-0.78513314873688156</v>
      </c>
      <c r="J4" s="66">
        <v>0</v>
      </c>
      <c r="K4" s="66">
        <v>0.44390000000000002</v>
      </c>
      <c r="M4" s="104"/>
      <c r="N4" s="104"/>
      <c r="O4" s="104"/>
    </row>
    <row r="5" spans="1:15">
      <c r="A5" s="66">
        <v>1.25</v>
      </c>
      <c r="B5" s="66">
        <v>1.0392096537107305</v>
      </c>
      <c r="C5" s="66">
        <v>1.25</v>
      </c>
      <c r="D5" s="66">
        <v>0.2085256213037979</v>
      </c>
      <c r="E5" s="66">
        <v>1.25</v>
      </c>
      <c r="F5" s="66">
        <v>-1.2392746043140874</v>
      </c>
      <c r="G5" s="66">
        <v>1.25</v>
      </c>
      <c r="H5" s="66">
        <v>-1.9841554712337195</v>
      </c>
      <c r="J5" s="66">
        <v>6</v>
      </c>
      <c r="K5" s="66">
        <v>0.95863746702426822</v>
      </c>
      <c r="M5" s="104"/>
      <c r="N5" s="104"/>
      <c r="O5" s="104"/>
    </row>
    <row r="6" spans="1:15">
      <c r="A6" s="66">
        <v>2.5</v>
      </c>
      <c r="B6" s="66">
        <v>0.56917239257512053</v>
      </c>
      <c r="C6" s="66">
        <v>2.5</v>
      </c>
      <c r="D6" s="66">
        <v>-0.31620688476395581</v>
      </c>
      <c r="E6" s="66">
        <v>2.5</v>
      </c>
      <c r="F6" s="66">
        <v>-1.6215430895976479</v>
      </c>
      <c r="G6" s="66">
        <v>2.5</v>
      </c>
      <c r="H6" s="66">
        <v>-2.2082350528150956</v>
      </c>
      <c r="J6" s="66">
        <v>8</v>
      </c>
      <c r="K6" s="66">
        <v>1.0696010614902818</v>
      </c>
      <c r="M6" s="104"/>
      <c r="N6" s="104"/>
      <c r="O6" s="104"/>
    </row>
    <row r="7" spans="1:15">
      <c r="A7" s="66">
        <v>5</v>
      </c>
      <c r="B7" s="66">
        <v>6.8369056165179645E-2</v>
      </c>
      <c r="C7" s="66">
        <v>5</v>
      </c>
      <c r="D7" s="66">
        <v>-0.72471199535090414</v>
      </c>
      <c r="E7" s="66">
        <v>5</v>
      </c>
      <c r="F7" s="66">
        <v>-1.7815266810241686</v>
      </c>
      <c r="G7" s="66">
        <v>5</v>
      </c>
      <c r="H7" s="66">
        <v>-2.2090896660171606</v>
      </c>
      <c r="J7" s="66">
        <v>13</v>
      </c>
      <c r="K7" s="66">
        <v>1.3570368784805571</v>
      </c>
      <c r="M7" s="104"/>
      <c r="N7" s="104"/>
      <c r="O7" s="104"/>
    </row>
    <row r="8" spans="1:15">
      <c r="A8" s="66">
        <v>7.5</v>
      </c>
      <c r="B8" s="66">
        <v>-0.18117799883772601</v>
      </c>
      <c r="C8" s="66">
        <v>7.5</v>
      </c>
      <c r="D8" s="66">
        <v>-0.8614501076812634</v>
      </c>
      <c r="E8" s="66">
        <v>7.5</v>
      </c>
      <c r="F8" s="66">
        <v>-1.7402488633644413</v>
      </c>
      <c r="G8" s="66">
        <v>7.5</v>
      </c>
      <c r="H8" s="66">
        <v>-2.0686767169179228</v>
      </c>
      <c r="J8" s="66">
        <v>16</v>
      </c>
      <c r="K8" s="66">
        <v>1.4385884358591934</v>
      </c>
    </row>
    <row r="9" spans="1:15">
      <c r="A9" s="66">
        <v>10</v>
      </c>
      <c r="B9" s="66">
        <v>-0.30936997914743786</v>
      </c>
      <c r="C9" s="66">
        <v>10</v>
      </c>
      <c r="D9" s="66">
        <v>-0.8990530885721123</v>
      </c>
      <c r="E9" s="66">
        <v>10</v>
      </c>
      <c r="F9" s="66">
        <v>-1.6321402933032512</v>
      </c>
      <c r="G9" s="66">
        <v>10</v>
      </c>
      <c r="H9" s="66">
        <v>-1.8835674973506988</v>
      </c>
      <c r="J9" s="66">
        <v>24</v>
      </c>
      <c r="K9" s="66">
        <v>1.5762902458591861</v>
      </c>
    </row>
    <row r="10" spans="1:15">
      <c r="A10" s="66">
        <v>15</v>
      </c>
      <c r="B10" s="66">
        <v>-0.42901582743650224</v>
      </c>
      <c r="C10" s="66">
        <v>15</v>
      </c>
      <c r="D10" s="66">
        <v>-0.88196082453081737</v>
      </c>
      <c r="E10" s="66">
        <v>15</v>
      </c>
      <c r="F10" s="66">
        <v>-1.4466037671349947</v>
      </c>
      <c r="G10" s="66">
        <v>15</v>
      </c>
      <c r="H10" s="66">
        <v>-1.6511981677092946</v>
      </c>
      <c r="J10" s="66">
        <v>27</v>
      </c>
      <c r="K10" s="66">
        <v>1.5562365842087014</v>
      </c>
    </row>
    <row r="11" spans="1:15">
      <c r="A11" s="66">
        <v>20</v>
      </c>
      <c r="B11" s="66">
        <v>-0.49225720438929343</v>
      </c>
      <c r="C11" s="66">
        <v>20</v>
      </c>
      <c r="D11" s="66">
        <v>-0.85974088127713388</v>
      </c>
      <c r="E11" s="66">
        <v>20</v>
      </c>
      <c r="F11" s="66">
        <v>-1.3003794482617168</v>
      </c>
      <c r="G11" s="66">
        <v>20</v>
      </c>
      <c r="H11" s="66">
        <v>-1.5204423477933886</v>
      </c>
      <c r="J11" s="66">
        <v>30</v>
      </c>
      <c r="K11" s="66">
        <v>1.207302871490274</v>
      </c>
    </row>
    <row r="12" spans="1:15">
      <c r="A12" s="66">
        <v>30</v>
      </c>
      <c r="B12" s="66">
        <v>-0.49909411000581133</v>
      </c>
      <c r="C12" s="66">
        <v>30</v>
      </c>
      <c r="D12" s="66">
        <v>-0.75205961781697606</v>
      </c>
      <c r="E12" s="66">
        <v>30</v>
      </c>
      <c r="F12" s="66">
        <v>-1.1016818787816633</v>
      </c>
      <c r="G12" s="66">
        <v>30</v>
      </c>
      <c r="H12" s="66">
        <v>-1.0734796431135267</v>
      </c>
    </row>
    <row r="13" spans="1:15">
      <c r="A13" s="66">
        <v>40</v>
      </c>
      <c r="B13" s="66">
        <v>-0.46661880832735098</v>
      </c>
      <c r="C13" s="66">
        <v>40</v>
      </c>
      <c r="D13" s="66">
        <v>-0.65634293918572451</v>
      </c>
      <c r="E13" s="66">
        <v>40</v>
      </c>
      <c r="F13" s="66">
        <v>-0.79598673640310391</v>
      </c>
      <c r="G13" s="66">
        <v>40</v>
      </c>
      <c r="H13" s="66">
        <v>-0.90725737531193396</v>
      </c>
    </row>
    <row r="14" spans="1:15" ht="26.25">
      <c r="A14" s="66">
        <v>50</v>
      </c>
      <c r="B14" s="66">
        <v>-0.41021433699107784</v>
      </c>
      <c r="C14" s="66">
        <v>50</v>
      </c>
      <c r="D14" s="66">
        <v>-0.4956756571975523</v>
      </c>
      <c r="E14" s="66">
        <v>50</v>
      </c>
      <c r="F14" s="66">
        <v>-0.58113697740402692</v>
      </c>
      <c r="G14" s="66">
        <v>50</v>
      </c>
      <c r="H14" s="66">
        <v>-0.75470891874337676</v>
      </c>
      <c r="J14" s="67" t="s">
        <v>94</v>
      </c>
    </row>
    <row r="15" spans="1:15" ht="26.25">
      <c r="A15" s="66">
        <v>60</v>
      </c>
      <c r="B15" s="66">
        <v>-0.34526373363415719</v>
      </c>
      <c r="C15" s="66">
        <v>60</v>
      </c>
      <c r="D15" s="66">
        <v>-0.49054797798516392</v>
      </c>
      <c r="E15" s="66">
        <v>60</v>
      </c>
      <c r="F15" s="66">
        <v>-0.49097528458619633</v>
      </c>
      <c r="G15" s="66">
        <v>60</v>
      </c>
      <c r="H15" s="66">
        <v>-0.58686288585786073</v>
      </c>
      <c r="J15" s="65" t="s">
        <v>95</v>
      </c>
    </row>
    <row r="16" spans="1:15">
      <c r="A16" s="66">
        <v>70</v>
      </c>
      <c r="B16" s="66">
        <v>-0.2632208662359416</v>
      </c>
      <c r="C16" s="66">
        <v>70</v>
      </c>
      <c r="D16" s="66">
        <v>-0.27005777185245955</v>
      </c>
      <c r="E16" s="66">
        <v>70</v>
      </c>
      <c r="F16" s="66">
        <v>-0.33441014596793489</v>
      </c>
      <c r="G16" s="66">
        <v>70</v>
      </c>
      <c r="H16" s="66">
        <v>-0.41799131712986698</v>
      </c>
      <c r="J16" s="64" t="s">
        <v>81</v>
      </c>
      <c r="K16" s="64" t="s">
        <v>82</v>
      </c>
      <c r="M16" s="105"/>
      <c r="N16" s="105"/>
    </row>
    <row r="17" spans="1:14">
      <c r="A17" s="66">
        <v>80</v>
      </c>
      <c r="B17" s="66">
        <v>-0.12306430109732337</v>
      </c>
      <c r="C17" s="66">
        <v>80</v>
      </c>
      <c r="D17" s="66">
        <v>-0.14015656513861824</v>
      </c>
      <c r="E17" s="66">
        <v>80</v>
      </c>
      <c r="F17" s="66">
        <v>-0.1689570300482002</v>
      </c>
      <c r="G17" s="66">
        <v>80</v>
      </c>
      <c r="H17" s="66">
        <v>-0.26672478036440705</v>
      </c>
      <c r="J17" s="66">
        <v>0</v>
      </c>
      <c r="K17" s="66">
        <v>2.5000000000000001E-2</v>
      </c>
      <c r="M17" s="105"/>
      <c r="N17" s="105"/>
    </row>
    <row r="18" spans="1:14">
      <c r="A18" s="66">
        <v>90</v>
      </c>
      <c r="B18" s="66">
        <v>6.836905616517965E-3</v>
      </c>
      <c r="C18" s="66">
        <v>90</v>
      </c>
      <c r="D18" s="66">
        <v>-3.076607527433084E-2</v>
      </c>
      <c r="E18" s="66">
        <v>90</v>
      </c>
      <c r="F18" s="66">
        <v>-6.5206987317540085E-2</v>
      </c>
      <c r="G18" s="66">
        <v>90</v>
      </c>
      <c r="H18" s="66">
        <v>-0.1195603869688579</v>
      </c>
      <c r="J18" s="66">
        <v>6</v>
      </c>
      <c r="K18" s="66">
        <v>0.04</v>
      </c>
    </row>
    <row r="19" spans="1:14">
      <c r="A19" s="66">
        <v>100</v>
      </c>
      <c r="B19" s="66">
        <v>1.7092264041294911E-2</v>
      </c>
      <c r="C19" s="66">
        <v>100</v>
      </c>
      <c r="D19" s="66">
        <v>1.7092264041294911E-2</v>
      </c>
      <c r="E19" s="66">
        <v>100</v>
      </c>
      <c r="F19" s="66">
        <v>1.7092264041294911E-2</v>
      </c>
      <c r="G19" s="66">
        <v>100</v>
      </c>
      <c r="H19" s="66">
        <v>1.7092264041294911E-2</v>
      </c>
      <c r="J19" s="66">
        <v>8</v>
      </c>
      <c r="K19" s="66">
        <v>4.4999999999999998E-2</v>
      </c>
    </row>
    <row r="20" spans="1:14">
      <c r="A20" s="66">
        <v>90</v>
      </c>
      <c r="B20" s="66">
        <v>0.18459645164598504</v>
      </c>
      <c r="C20" s="66">
        <v>90</v>
      </c>
      <c r="D20" s="66">
        <v>0.1350288859262298</v>
      </c>
      <c r="E20" s="66">
        <v>90</v>
      </c>
      <c r="F20" s="66">
        <v>0.14306225002563838</v>
      </c>
      <c r="G20" s="66">
        <v>90</v>
      </c>
      <c r="H20" s="66">
        <v>2.2818172495128703E-2</v>
      </c>
      <c r="J20" s="66">
        <v>13</v>
      </c>
      <c r="K20" s="66">
        <v>0.08</v>
      </c>
    </row>
    <row r="21" spans="1:14">
      <c r="A21" s="66">
        <v>80</v>
      </c>
      <c r="B21" s="66">
        <v>0.10426281065189896</v>
      </c>
      <c r="C21" s="66">
        <v>80</v>
      </c>
      <c r="D21" s="66">
        <v>9.7425905035380983E-2</v>
      </c>
      <c r="E21" s="66">
        <v>80</v>
      </c>
      <c r="F21" s="66">
        <v>0.11768023792431545</v>
      </c>
      <c r="G21" s="66">
        <v>80</v>
      </c>
      <c r="H21" s="66">
        <v>8.4606707004409795E-3</v>
      </c>
      <c r="J21" s="66">
        <v>16</v>
      </c>
      <c r="K21" s="66">
        <v>0.17133348472491364</v>
      </c>
    </row>
    <row r="22" spans="1:14">
      <c r="A22" s="66">
        <v>70</v>
      </c>
      <c r="B22" s="66">
        <v>7.0078282569309119E-2</v>
      </c>
      <c r="C22" s="66">
        <v>70</v>
      </c>
      <c r="D22" s="66">
        <v>7.1787508973438621E-2</v>
      </c>
      <c r="E22" s="66">
        <v>70</v>
      </c>
      <c r="F22" s="66">
        <v>0.12032953885071616</v>
      </c>
      <c r="G22" s="66">
        <v>70</v>
      </c>
      <c r="H22" s="66">
        <v>1.8203261203979079E-2</v>
      </c>
      <c r="J22" s="66">
        <v>24</v>
      </c>
      <c r="K22" s="66">
        <v>0.23527508300337571</v>
      </c>
    </row>
    <row r="23" spans="1:14">
      <c r="A23" s="66">
        <v>60</v>
      </c>
      <c r="B23" s="66">
        <v>2.3929169657812874E-2</v>
      </c>
      <c r="C23" s="66">
        <v>60</v>
      </c>
      <c r="D23" s="66">
        <v>6.1532150548661679E-2</v>
      </c>
      <c r="E23" s="66">
        <v>60</v>
      </c>
      <c r="F23" s="66">
        <v>0.1286192869107442</v>
      </c>
      <c r="G23" s="66">
        <v>60</v>
      </c>
      <c r="H23" s="66">
        <v>3.5466447885686939E-2</v>
      </c>
      <c r="J23" s="66">
        <v>27</v>
      </c>
      <c r="K23" s="66">
        <v>0.26942570935664517</v>
      </c>
    </row>
    <row r="24" spans="1:14">
      <c r="A24" s="66">
        <v>50</v>
      </c>
      <c r="B24" s="66">
        <v>3.4184528082589817E-3</v>
      </c>
      <c r="C24" s="66">
        <v>50</v>
      </c>
      <c r="D24" s="66">
        <v>5.4695244932143713E-2</v>
      </c>
      <c r="E24" s="66">
        <v>50</v>
      </c>
      <c r="F24" s="66">
        <v>0.15101015280484051</v>
      </c>
      <c r="G24" s="66">
        <v>50</v>
      </c>
      <c r="H24" s="66">
        <v>6.7258059002495471E-2</v>
      </c>
      <c r="J24" s="66">
        <v>30</v>
      </c>
      <c r="K24" s="66">
        <v>0.37405741563049222</v>
      </c>
    </row>
    <row r="25" spans="1:14">
      <c r="A25" s="66">
        <v>40</v>
      </c>
      <c r="B25" s="66">
        <v>-3.4184528082589823E-2</v>
      </c>
      <c r="C25" s="66">
        <v>40</v>
      </c>
      <c r="D25" s="66">
        <v>4.6149112911496259E-2</v>
      </c>
      <c r="E25" s="66">
        <v>40</v>
      </c>
      <c r="F25" s="66">
        <v>0.17365740265955626</v>
      </c>
      <c r="G25" s="66">
        <v>40</v>
      </c>
      <c r="H25" s="66">
        <v>0.10152804840529177</v>
      </c>
    </row>
    <row r="26" spans="1:14">
      <c r="A26" s="66">
        <v>30</v>
      </c>
      <c r="B26" s="66">
        <v>-0.1128089426725464</v>
      </c>
      <c r="C26" s="66">
        <v>30</v>
      </c>
      <c r="D26" s="66">
        <v>1.8801490445424403E-2</v>
      </c>
      <c r="E26" s="66">
        <v>30</v>
      </c>
      <c r="F26" s="66">
        <v>0.19835572419922742</v>
      </c>
      <c r="G26" s="66">
        <v>30</v>
      </c>
      <c r="H26" s="66">
        <v>0.14075479438006358</v>
      </c>
    </row>
    <row r="27" spans="1:14">
      <c r="A27" s="66">
        <v>20</v>
      </c>
      <c r="B27" s="66">
        <v>-0.18288722524185555</v>
      </c>
      <c r="C27" s="66">
        <v>20</v>
      </c>
      <c r="D27" s="66">
        <v>-1.8801490445424399E-2</v>
      </c>
      <c r="E27" s="66">
        <v>20</v>
      </c>
      <c r="F27" s="66">
        <v>0.23894985129730281</v>
      </c>
      <c r="G27" s="66">
        <v>20</v>
      </c>
      <c r="H27" s="66">
        <v>0.20356886473182237</v>
      </c>
    </row>
    <row r="28" spans="1:14">
      <c r="A28" s="66">
        <v>15</v>
      </c>
      <c r="B28" s="66">
        <v>-0.22219943253683386</v>
      </c>
      <c r="C28" s="66">
        <v>15</v>
      </c>
      <c r="D28" s="66">
        <v>-6.1532150548661679E-2</v>
      </c>
      <c r="E28" s="66">
        <v>15</v>
      </c>
      <c r="F28" s="66">
        <v>0.25518750213653302</v>
      </c>
      <c r="G28" s="66">
        <v>15</v>
      </c>
      <c r="H28" s="66">
        <v>0.2364714730113151</v>
      </c>
    </row>
    <row r="29" spans="1:14">
      <c r="A29" s="66">
        <v>10</v>
      </c>
      <c r="B29" s="66">
        <v>-0.77086110826240051</v>
      </c>
      <c r="C29" s="66">
        <v>10</v>
      </c>
      <c r="D29" s="66">
        <v>-0.17263186681707862</v>
      </c>
      <c r="E29" s="66">
        <v>10</v>
      </c>
      <c r="F29" s="66">
        <v>0.26005879738830207</v>
      </c>
      <c r="G29" s="66">
        <v>10</v>
      </c>
      <c r="H29" s="66">
        <v>0.27595460294670632</v>
      </c>
    </row>
    <row r="30" spans="1:14">
      <c r="A30" s="66">
        <v>7.5</v>
      </c>
      <c r="B30" s="66">
        <v>-0.83239325881106219</v>
      </c>
      <c r="C30" s="66">
        <v>7.5</v>
      </c>
      <c r="D30" s="66">
        <v>-0.20510716849553892</v>
      </c>
      <c r="E30" s="66">
        <v>7.5</v>
      </c>
      <c r="F30" s="66">
        <v>0.32244556113902845</v>
      </c>
      <c r="G30" s="66">
        <v>7.5</v>
      </c>
      <c r="H30" s="66">
        <v>0.3602194646702902</v>
      </c>
    </row>
    <row r="31" spans="1:14">
      <c r="A31" s="66">
        <v>5</v>
      </c>
      <c r="B31" s="66">
        <v>-1.0016066728198818</v>
      </c>
      <c r="C31" s="66">
        <v>5</v>
      </c>
      <c r="D31" s="66">
        <v>-0.22219943253683386</v>
      </c>
      <c r="E31" s="66">
        <v>5</v>
      </c>
      <c r="F31" s="66">
        <v>0.43200697364372886</v>
      </c>
      <c r="G31" s="66">
        <v>5</v>
      </c>
      <c r="H31" s="66">
        <v>0.48670221857587259</v>
      </c>
    </row>
    <row r="32" spans="1:14">
      <c r="A32" s="66">
        <v>2.5</v>
      </c>
      <c r="B32" s="66">
        <v>-1.2973028407342835</v>
      </c>
      <c r="C32" s="66">
        <v>2.5</v>
      </c>
      <c r="D32" s="66">
        <v>-0.22732711174922229</v>
      </c>
      <c r="E32" s="66">
        <v>2.5</v>
      </c>
      <c r="F32" s="66">
        <v>0.5976310122038766</v>
      </c>
      <c r="G32" s="66">
        <v>2.5</v>
      </c>
      <c r="H32" s="66">
        <v>0.66215430895976479</v>
      </c>
    </row>
    <row r="33" spans="1:8">
      <c r="A33" s="66">
        <v>1.25</v>
      </c>
      <c r="B33" s="66">
        <v>-1.41011178340683</v>
      </c>
      <c r="C33" s="66">
        <v>1.25</v>
      </c>
      <c r="D33" s="66">
        <v>9.9135131439510471E-2</v>
      </c>
      <c r="E33" s="66">
        <v>1.25</v>
      </c>
      <c r="F33" s="66">
        <v>0.99237685023758249</v>
      </c>
      <c r="G33" s="66">
        <v>1.25</v>
      </c>
      <c r="H33" s="66">
        <v>0.92879362800396537</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acqu, reduct, UA for AoA 0</vt:lpstr>
      <vt:lpstr>Data acqu, reduct, UA, diffAoA </vt:lpstr>
      <vt:lpstr>Reference data</vt:lpstr>
    </vt:vector>
  </TitlesOfParts>
  <Company>IIHR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surghosh</dc:creator>
  <cp:lastModifiedBy>mwmarqua</cp:lastModifiedBy>
  <dcterms:created xsi:type="dcterms:W3CDTF">2004-03-22T14:37:46Z</dcterms:created>
  <dcterms:modified xsi:type="dcterms:W3CDTF">2007-11-26T01:13:22Z</dcterms:modified>
</cp:coreProperties>
</file>