
<file path=[Content_Types].xml><?xml version="1.0" encoding="utf-8"?>
<Types xmlns="http://schemas.openxmlformats.org/package/2006/content-types">
  <Default Extension="bin" ContentType="application/vnd.openxmlformats-officedocument.spreadsheetml.printerSettings"/>
  <Default Extension="png" ContentType="image/png"/>
  <Override PartName="/xl/embeddings/oleObject7.bin" ContentType="application/vnd.openxmlformats-officedocument.oleObject"/>
  <Override PartName="/xl/embeddings/oleObject8.bin" ContentType="application/vnd.openxmlformats-officedocument.oleObject"/>
  <Override PartName="/xl/charts/chart6.xml" ContentType="application/vnd.openxmlformats-officedocument.drawingml.chart+xml"/>
  <Override PartName="/xl/charts/chart7.xml" ContentType="application/vnd.openxmlformats-officedocument.drawingml.chart+xml"/>
  <Override PartName="/xl/queryTables/queryTable1.xml" ContentType="application/vnd.openxmlformats-officedocument.spreadsheetml.queryTable+xml"/>
  <Override PartName="/xl/queryTables/queryTable2.xml" ContentType="application/vnd.openxmlformats-officedocument.spreadsheetml.queryTable+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Override PartName="/xl/embeddings/oleObject6.bin" ContentType="application/vnd.openxmlformats-officedocument.oleObject"/>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Default Extension="wmf" ContentType="image/x-wmf"/>
  <Override PartName="/xl/charts/chart2.xml" ContentType="application/vnd.openxmlformats-officedocument.drawingml.chart+xml"/>
  <Override PartName="/xl/charts/chart3.xml" ContentType="application/vnd.openxmlformats-officedocument.drawingml.chart+xml"/>
  <Default Extension="emf" ContentType="image/x-emf"/>
  <Override PartName="/xl/drawings/drawing4.xml" ContentType="application/vnd.openxmlformats-officedocument.drawing+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nnections.xml" ContentType="application/vnd.openxmlformats-officedocument.spreadsheetml.connection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060" yWindow="1545" windowWidth="12300" windowHeight="8790" tabRatio="718"/>
  </bookViews>
  <sheets>
    <sheet name="Data acqu, reduct, UA, AoA 0" sheetId="7" r:id="rId1"/>
    <sheet name="Data acqu, reduct, UA, AoA 16 " sheetId="5" r:id="rId2"/>
    <sheet name="Drag and Lift calibration" sheetId="6" r:id="rId3"/>
    <sheet name="Reference data" sheetId="1" r:id="rId4"/>
  </sheets>
  <definedNames>
    <definedName name="group_25_26_drag_cal_10_30_07" localSheetId="2">'Drag and Lift calibration'!$A$4:$D$9</definedName>
    <definedName name="group_25_26_surf_press_AoA_0_10_30_07" localSheetId="2">'Drag and Lift calibration'!$A$45:$E$118</definedName>
  </definedNames>
  <calcPr calcId="125725"/>
</workbook>
</file>

<file path=xl/calcChain.xml><?xml version="1.0" encoding="utf-8"?>
<calcChain xmlns="http://schemas.openxmlformats.org/spreadsheetml/2006/main">
  <c r="N145" i="5"/>
  <c r="N148"/>
  <c r="N142"/>
  <c r="N146"/>
  <c r="N149"/>
  <c r="N143"/>
  <c r="B19" i="6"/>
  <c r="B18"/>
  <c r="B17"/>
  <c r="B16"/>
  <c r="B15"/>
  <c r="B6"/>
  <c r="B7"/>
  <c r="B8"/>
  <c r="B9"/>
  <c r="B5"/>
  <c r="E103" i="5"/>
  <c r="C143" i="7"/>
  <c r="F102"/>
  <c r="D95"/>
  <c r="D94"/>
  <c r="H93"/>
  <c r="D93"/>
  <c r="H92"/>
  <c r="D92"/>
  <c r="H91"/>
  <c r="D91"/>
  <c r="H90"/>
  <c r="D90"/>
  <c r="H89"/>
  <c r="D89"/>
  <c r="H88"/>
  <c r="D88"/>
  <c r="H87"/>
  <c r="D87"/>
  <c r="H86"/>
  <c r="D86"/>
  <c r="H85"/>
  <c r="D85"/>
  <c r="H84"/>
  <c r="D84"/>
  <c r="H83"/>
  <c r="D83"/>
  <c r="H82"/>
  <c r="D82"/>
  <c r="H81"/>
  <c r="D81"/>
  <c r="H80"/>
  <c r="D80"/>
  <c r="H79"/>
  <c r="D79"/>
  <c r="I79" s="1"/>
  <c r="H78"/>
  <c r="D78"/>
  <c r="H77"/>
  <c r="D77"/>
  <c r="H76"/>
  <c r="D76"/>
  <c r="H75"/>
  <c r="D75"/>
  <c r="H74"/>
  <c r="D74"/>
  <c r="H73"/>
  <c r="D73"/>
  <c r="H72"/>
  <c r="D72"/>
  <c r="H71"/>
  <c r="D71"/>
  <c r="H70"/>
  <c r="D70"/>
  <c r="H69"/>
  <c r="D69"/>
  <c r="H68"/>
  <c r="D68"/>
  <c r="H67"/>
  <c r="D67"/>
  <c r="H66"/>
  <c r="D66"/>
  <c r="H65"/>
  <c r="D65"/>
  <c r="H64"/>
  <c r="D64"/>
  <c r="D63"/>
  <c r="C55"/>
  <c r="C139"/>
  <c r="F102" i="5"/>
  <c r="C139"/>
  <c r="C138"/>
  <c r="C137"/>
  <c r="C136"/>
  <c r="C135"/>
  <c r="C134"/>
  <c r="C133"/>
  <c r="C132"/>
  <c r="C131"/>
  <c r="C143"/>
  <c r="C130"/>
  <c r="E130"/>
  <c r="F130"/>
  <c r="G130"/>
  <c r="E104"/>
  <c r="D95"/>
  <c r="E95"/>
  <c r="D94"/>
  <c r="E94"/>
  <c r="H93"/>
  <c r="D93"/>
  <c r="H92"/>
  <c r="D92"/>
  <c r="I93"/>
  <c r="H91"/>
  <c r="D91"/>
  <c r="I92"/>
  <c r="H90"/>
  <c r="D90"/>
  <c r="I91"/>
  <c r="H89"/>
  <c r="D89"/>
  <c r="I90"/>
  <c r="H88"/>
  <c r="D88"/>
  <c r="I89"/>
  <c r="H87"/>
  <c r="D87"/>
  <c r="I88"/>
  <c r="H86"/>
  <c r="D86"/>
  <c r="I87"/>
  <c r="H85"/>
  <c r="D85"/>
  <c r="I86"/>
  <c r="H84"/>
  <c r="D84"/>
  <c r="I85"/>
  <c r="H83"/>
  <c r="D83"/>
  <c r="I84"/>
  <c r="H82"/>
  <c r="D82"/>
  <c r="I83"/>
  <c r="H81"/>
  <c r="D81"/>
  <c r="I82"/>
  <c r="H80"/>
  <c r="D80"/>
  <c r="I81"/>
  <c r="H79"/>
  <c r="D79"/>
  <c r="I80"/>
  <c r="H78"/>
  <c r="D78"/>
  <c r="I79"/>
  <c r="H77"/>
  <c r="D77"/>
  <c r="I78"/>
  <c r="H76"/>
  <c r="D76"/>
  <c r="I77"/>
  <c r="H75"/>
  <c r="D75"/>
  <c r="I76"/>
  <c r="H74"/>
  <c r="D74"/>
  <c r="I75"/>
  <c r="H73"/>
  <c r="D73"/>
  <c r="I74"/>
  <c r="H72"/>
  <c r="D72"/>
  <c r="I73"/>
  <c r="H71"/>
  <c r="D71"/>
  <c r="I72"/>
  <c r="H70"/>
  <c r="D70"/>
  <c r="I71"/>
  <c r="H69"/>
  <c r="D69"/>
  <c r="I70"/>
  <c r="H68"/>
  <c r="D68"/>
  <c r="I69"/>
  <c r="H67"/>
  <c r="D67"/>
  <c r="I68"/>
  <c r="H66"/>
  <c r="D66"/>
  <c r="I67"/>
  <c r="H65"/>
  <c r="D65"/>
  <c r="I66"/>
  <c r="H64"/>
  <c r="D64"/>
  <c r="I65"/>
  <c r="D63"/>
  <c r="I64"/>
  <c r="E63"/>
  <c r="C55"/>
  <c r="H130"/>
  <c r="E64"/>
  <c r="E65"/>
  <c r="E66"/>
  <c r="E67"/>
  <c r="E68"/>
  <c r="E69"/>
  <c r="E70"/>
  <c r="E71"/>
  <c r="E72"/>
  <c r="E73"/>
  <c r="E74"/>
  <c r="E75"/>
  <c r="E76"/>
  <c r="E77"/>
  <c r="E78"/>
  <c r="E79"/>
  <c r="E80"/>
  <c r="E81"/>
  <c r="E82"/>
  <c r="E83"/>
  <c r="E84"/>
  <c r="E85"/>
  <c r="E86"/>
  <c r="E87"/>
  <c r="E88"/>
  <c r="E89"/>
  <c r="E90"/>
  <c r="E91"/>
  <c r="E92"/>
  <c r="E93"/>
  <c r="I94"/>
  <c r="G96"/>
  <c r="E102" s="1"/>
  <c r="D143"/>
  <c r="I80" i="7" l="1"/>
  <c r="I81"/>
  <c r="I82"/>
  <c r="I83"/>
  <c r="I84"/>
  <c r="I85"/>
  <c r="I86"/>
  <c r="I87"/>
  <c r="I88"/>
  <c r="I89"/>
  <c r="I90"/>
  <c r="I91"/>
  <c r="I92"/>
  <c r="I93"/>
  <c r="I64"/>
  <c r="I65"/>
  <c r="I66"/>
  <c r="I67"/>
  <c r="I68"/>
  <c r="I69"/>
  <c r="I70"/>
  <c r="I71"/>
  <c r="I72"/>
  <c r="I73"/>
  <c r="I74"/>
  <c r="I75"/>
  <c r="I76"/>
  <c r="I77"/>
  <c r="I78"/>
  <c r="E63"/>
  <c r="E94"/>
  <c r="E95"/>
  <c r="E64"/>
  <c r="E65"/>
  <c r="E66"/>
  <c r="E67"/>
  <c r="E68"/>
  <c r="E69"/>
  <c r="E70"/>
  <c r="E71"/>
  <c r="E72"/>
  <c r="E73"/>
  <c r="E74"/>
  <c r="E75"/>
  <c r="E76"/>
  <c r="E77"/>
  <c r="E78"/>
  <c r="E79"/>
  <c r="E80"/>
  <c r="E81"/>
  <c r="E82"/>
  <c r="E83"/>
  <c r="E84"/>
  <c r="E85"/>
  <c r="E86"/>
  <c r="E87"/>
  <c r="E88"/>
  <c r="E89"/>
  <c r="E90"/>
  <c r="E91"/>
  <c r="E92"/>
  <c r="E93"/>
  <c r="E103"/>
  <c r="E104"/>
  <c r="C130"/>
  <c r="C131"/>
  <c r="C132"/>
  <c r="C133"/>
  <c r="C134"/>
  <c r="C135"/>
  <c r="C136"/>
  <c r="C137"/>
  <c r="C138"/>
  <c r="I94" l="1"/>
  <c r="G96" s="1"/>
  <c r="E130"/>
  <c r="F130" s="1"/>
  <c r="G130" s="1"/>
  <c r="H130" s="1"/>
  <c r="E102" l="1"/>
  <c r="D143"/>
</calcChain>
</file>

<file path=xl/connections.xml><?xml version="1.0" encoding="utf-8"?>
<connections xmlns="http://schemas.openxmlformats.org/spreadsheetml/2006/main">
  <connection id="1" name="group_25-26_drag_cal_10-30-07" type="6" refreshedVersion="3" background="1" saveData="1">
    <textPr codePage="437" sourceFile="E:\group_25-26_drag_cal_10-30-07.txt">
      <textFields count="3">
        <textField/>
        <textField/>
        <textField/>
      </textFields>
    </textPr>
  </connection>
  <connection id="2" name="group_25-26_surf_press_AoA_0_10-30-07" type="6" refreshedVersion="3" background="1" saveData="1">
    <textPr codePage="437" sourceFile="E:\group_25-26_surf_press_AoA_0_10-30-07.txt" comma="1" semicolon="1">
      <textFields count="3">
        <textField/>
        <textField/>
        <textField/>
      </textFields>
    </textPr>
  </connection>
</connections>
</file>

<file path=xl/sharedStrings.xml><?xml version="1.0" encoding="utf-8"?>
<sst xmlns="http://schemas.openxmlformats.org/spreadsheetml/2006/main" count="196" uniqueCount="95">
  <si>
    <t>SPREADSHEET FOR DATA ACQUISITION AND REDUCTION</t>
  </si>
  <si>
    <t xml:space="preserve">                              acting on an airfoil</t>
  </si>
  <si>
    <t>LAB3  -   Measurement of pressure distribution and forces</t>
  </si>
  <si>
    <t>Table of Contents</t>
  </si>
  <si>
    <t>1. Experimental Summary</t>
  </si>
  <si>
    <t>2. Data reduction equations</t>
  </si>
  <si>
    <t>3. Data Acquisition and Reduction</t>
  </si>
  <si>
    <t xml:space="preserve">    3.1  Input variables</t>
  </si>
  <si>
    <t xml:space="preserve">    3.2  Measured variables</t>
  </si>
  <si>
    <t>4. Uncertainty Analysis</t>
  </si>
  <si>
    <t xml:space="preserve">    4.1 Bias Limits</t>
  </si>
  <si>
    <t xml:space="preserve">    4.2 Precision Limits</t>
  </si>
  <si>
    <t xml:space="preserve">    4.3 Total Uncertainty</t>
  </si>
  <si>
    <t>1. Experiment summary</t>
  </si>
  <si>
    <t>Statement of Purpose:</t>
  </si>
  <si>
    <t>Facility:</t>
  </si>
  <si>
    <t>Test Design:</t>
  </si>
  <si>
    <t xml:space="preserve">Semester of tests performed:                              </t>
  </si>
  <si>
    <t>References:</t>
  </si>
  <si>
    <t>2. Data Reduction Equations</t>
  </si>
  <si>
    <t>3. Data acquisition and reduction for multiple test UA approach</t>
  </si>
  <si>
    <t>3.1 Input variables</t>
  </si>
  <si>
    <t>deg C</t>
  </si>
  <si>
    <r>
      <t>kg/m</t>
    </r>
    <r>
      <rPr>
        <vertAlign val="superscript"/>
        <sz val="10"/>
        <rFont val="Arial"/>
        <family val="2"/>
      </rPr>
      <t>3</t>
    </r>
  </si>
  <si>
    <t>m/s</t>
  </si>
  <si>
    <t>Color code:</t>
  </si>
  <si>
    <t>Sections</t>
  </si>
  <si>
    <t>Comments</t>
  </si>
  <si>
    <t>deg</t>
  </si>
  <si>
    <t xml:space="preserve">AOA </t>
  </si>
  <si>
    <t>m2/s</t>
  </si>
  <si>
    <t>m</t>
  </si>
  <si>
    <t xml:space="preserve">             c </t>
  </si>
  <si>
    <t xml:space="preserve">            Re </t>
  </si>
  <si>
    <t xml:space="preserve">Average temperature </t>
  </si>
  <si>
    <t>Port</t>
  </si>
  <si>
    <t>x/c</t>
  </si>
  <si>
    <r>
      <t>p-p</t>
    </r>
    <r>
      <rPr>
        <b/>
        <vertAlign val="subscript"/>
        <sz val="10"/>
        <rFont val="Arial"/>
        <family val="2"/>
      </rPr>
      <t xml:space="preserve">inf </t>
    </r>
    <r>
      <rPr>
        <b/>
        <sz val="10"/>
        <rFont val="Arial"/>
        <family val="2"/>
      </rPr>
      <t>(Pa)</t>
    </r>
  </si>
  <si>
    <r>
      <t>C</t>
    </r>
    <r>
      <rPr>
        <b/>
        <vertAlign val="subscript"/>
        <sz val="10"/>
        <rFont val="Arial"/>
        <family val="2"/>
      </rPr>
      <t>p</t>
    </r>
  </si>
  <si>
    <r>
      <t>D</t>
    </r>
    <r>
      <rPr>
        <b/>
        <sz val="10"/>
        <rFont val="Arial"/>
        <family val="2"/>
      </rPr>
      <t>s</t>
    </r>
  </si>
  <si>
    <t>b</t>
  </si>
  <si>
    <t>q = b-a</t>
  </si>
  <si>
    <r>
      <t>L</t>
    </r>
    <r>
      <rPr>
        <b/>
        <vertAlign val="subscript"/>
        <sz val="10"/>
        <rFont val="Arial"/>
        <family val="2"/>
      </rPr>
      <t>i</t>
    </r>
  </si>
  <si>
    <t>L (Pa*m)</t>
  </si>
  <si>
    <t>or, (N/m)</t>
  </si>
  <si>
    <r>
      <t>C</t>
    </r>
    <r>
      <rPr>
        <b/>
        <vertAlign val="subscript"/>
        <sz val="10"/>
        <rFont val="Arial"/>
        <family val="2"/>
      </rPr>
      <t xml:space="preserve">L = </t>
    </r>
  </si>
  <si>
    <t>Cp</t>
  </si>
  <si>
    <t>Cl</t>
  </si>
  <si>
    <t>port num</t>
  </si>
  <si>
    <t>B^2</t>
  </si>
  <si>
    <t>P^2</t>
  </si>
  <si>
    <t>U</t>
  </si>
  <si>
    <t>Data Given</t>
  </si>
  <si>
    <t>3.2 Measured variables (Load cell data)</t>
  </si>
  <si>
    <t>Lift (pressure distribution)</t>
  </si>
  <si>
    <t>Lift (load cell)</t>
  </si>
  <si>
    <t>Newtons</t>
  </si>
  <si>
    <t>4. Uncertainty analysis</t>
  </si>
  <si>
    <t>X/C</t>
  </si>
  <si>
    <t>3.2.1 Measured variables (Pressure Distribution, Pressure and Lift Coefficients)</t>
  </si>
  <si>
    <t>STDev</t>
  </si>
  <si>
    <t>Ucp%</t>
  </si>
  <si>
    <t>Ucl%</t>
  </si>
  <si>
    <t>Instructions</t>
  </si>
  <si>
    <t xml:space="preserve">Enter experimental conditions in the </t>
  </si>
  <si>
    <t>green cells</t>
  </si>
  <si>
    <t>For cells B130 to B139 enter repeated pressure values at Port number 0</t>
  </si>
  <si>
    <t xml:space="preserve">Estimate for total bias limit for port 0 is provided in the following table. </t>
  </si>
  <si>
    <t xml:space="preserve">The precision limit at port 0 is calculated in F130 </t>
  </si>
  <si>
    <t>AOA</t>
  </si>
  <si>
    <t>Cl benchmark</t>
  </si>
  <si>
    <t>Benchmark data for Cl</t>
  </si>
  <si>
    <t>Benchmark data for lift coefficient (Cl)</t>
  </si>
  <si>
    <t>Enter experimental data</t>
  </si>
  <si>
    <t>Calculated/output value</t>
  </si>
  <si>
    <t>Drag (load cell)</t>
  </si>
  <si>
    <t>Benchmark data for drag coefficient(Cd)</t>
  </si>
  <si>
    <t>Benchmark data for Cd</t>
  </si>
  <si>
    <t>Pressure (Pa)</t>
  </si>
  <si>
    <t>Pressure (Pas)</t>
  </si>
  <si>
    <t>Cl or Cd</t>
  </si>
  <si>
    <t>Use your load cell calibration data to find the two calibration curves for the lift and drag directions; the relationship between voltage and force is linear.  Your two equations should appear as follows: force = slope*voltage + intercept (y=mx+b).  Next, take an average of the lift and drag voltage readings and plug in those averages into the corresponding lift force calibration curve equation or drag force calibration curve equation.  The forces you calculate go in cells D103 and D104.</t>
  </si>
  <si>
    <t>Mass [kg]</t>
  </si>
  <si>
    <t>Force [N]</t>
  </si>
  <si>
    <t>Drag Force Calibration</t>
  </si>
  <si>
    <t>Lift Force Calibration</t>
  </si>
  <si>
    <r>
      <rPr>
        <sz val="10"/>
        <rFont val="Arial"/>
        <family val="2"/>
      </rPr>
      <t>ρ</t>
    </r>
    <r>
      <rPr>
        <vertAlign val="subscript"/>
        <sz val="10"/>
        <rFont val="Arial"/>
        <family val="2"/>
      </rPr>
      <t>air</t>
    </r>
  </si>
  <si>
    <r>
      <t>U</t>
    </r>
    <r>
      <rPr>
        <vertAlign val="subscript"/>
        <sz val="10"/>
        <rFont val="Arial"/>
        <family val="2"/>
      </rPr>
      <t>∞</t>
    </r>
  </si>
  <si>
    <t>n</t>
  </si>
  <si>
    <t>Benchmark data for pressure coefficient (Cp)</t>
  </si>
  <si>
    <t>AoA 0</t>
  </si>
  <si>
    <t>AoA 16</t>
  </si>
  <si>
    <t>AoA</t>
  </si>
  <si>
    <t>Load cell output [V]</t>
  </si>
  <si>
    <r>
      <t>The plots below show both AoA 0</t>
    </r>
    <r>
      <rPr>
        <sz val="10"/>
        <rFont val="Calibri"/>
        <family val="2"/>
      </rPr>
      <t>° and 16° data sets, keep these for the report</t>
    </r>
  </si>
</sst>
</file>

<file path=xl/styles.xml><?xml version="1.0" encoding="utf-8"?>
<styleSheet xmlns="http://schemas.openxmlformats.org/spreadsheetml/2006/main">
  <numFmts count="2">
    <numFmt numFmtId="164" formatCode="0.0000"/>
    <numFmt numFmtId="165" formatCode="0.000"/>
  </numFmts>
  <fonts count="17">
    <font>
      <sz val="10"/>
      <name val="Arial"/>
    </font>
    <font>
      <b/>
      <sz val="10"/>
      <name val="Arial"/>
      <family val="2"/>
    </font>
    <font>
      <sz val="10"/>
      <name val="Arial"/>
      <family val="2"/>
    </font>
    <font>
      <vertAlign val="superscript"/>
      <sz val="10"/>
      <name val="Arial"/>
      <family val="2"/>
    </font>
    <font>
      <i/>
      <sz val="10"/>
      <name val="Arial"/>
      <family val="2"/>
    </font>
    <font>
      <b/>
      <vertAlign val="subscript"/>
      <sz val="10"/>
      <name val="Arial"/>
      <family val="2"/>
    </font>
    <font>
      <b/>
      <sz val="10"/>
      <name val="Symbol"/>
      <family val="1"/>
      <charset val="2"/>
    </font>
    <font>
      <b/>
      <sz val="10"/>
      <name val="Arial"/>
    </font>
    <font>
      <sz val="10"/>
      <color indexed="10"/>
      <name val="Arial"/>
      <family val="2"/>
    </font>
    <font>
      <sz val="20"/>
      <name val="Arial"/>
    </font>
    <font>
      <b/>
      <sz val="10"/>
      <color indexed="10"/>
      <name val="Arial"/>
      <family val="2"/>
    </font>
    <font>
      <b/>
      <sz val="20"/>
      <name val="Arial"/>
      <family val="2"/>
    </font>
    <font>
      <sz val="12"/>
      <name val="Symbol"/>
      <family val="1"/>
      <charset val="2"/>
    </font>
    <font>
      <sz val="10"/>
      <name val="Calibri"/>
      <family val="2"/>
    </font>
    <font>
      <vertAlign val="subscript"/>
      <sz val="10"/>
      <name val="Arial"/>
      <family val="2"/>
    </font>
    <font>
      <sz val="20"/>
      <name val="Arial"/>
      <family val="2"/>
    </font>
    <font>
      <b/>
      <sz val="8"/>
      <name val="Arial"/>
      <family val="2"/>
    </font>
  </fonts>
  <fills count="17">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46"/>
        <bgColor indexed="64"/>
      </patternFill>
    </fill>
    <fill>
      <patternFill patternType="solid">
        <fgColor indexed="22"/>
        <bgColor indexed="46"/>
      </patternFill>
    </fill>
    <fill>
      <patternFill patternType="solid">
        <fgColor indexed="52"/>
        <bgColor indexed="64"/>
      </patternFill>
    </fill>
    <fill>
      <patternFill patternType="solid">
        <fgColor indexed="9"/>
        <bgColor indexed="64"/>
      </patternFill>
    </fill>
    <fill>
      <patternFill patternType="solid">
        <fgColor rgb="FFCCFFCC"/>
        <bgColor indexed="64"/>
      </patternFill>
    </fill>
    <fill>
      <patternFill patternType="solid">
        <fgColor rgb="FFCC99FF"/>
        <bgColor indexed="64"/>
      </patternFill>
    </fill>
    <fill>
      <patternFill patternType="solid">
        <fgColor theme="0" tint="-0.34998626667073579"/>
        <bgColor indexed="64"/>
      </patternFill>
    </fill>
    <fill>
      <patternFill patternType="solid">
        <fgColor rgb="FFCCFFFF"/>
        <bgColor indexed="64"/>
      </patternFill>
    </fill>
    <fill>
      <patternFill patternType="solid">
        <fgColor theme="2" tint="-0.249977111117893"/>
        <bgColor indexed="64"/>
      </patternFill>
    </fill>
    <fill>
      <patternFill patternType="solid">
        <fgColor theme="0" tint="-0.249977111117893"/>
        <bgColor indexed="64"/>
      </patternFill>
    </fill>
  </fills>
  <borders count="2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s>
  <cellStyleXfs count="1">
    <xf numFmtId="0" fontId="0" fillId="0" borderId="0"/>
  </cellStyleXfs>
  <cellXfs count="115">
    <xf numFmtId="0" fontId="0" fillId="0" borderId="0" xfId="0"/>
    <xf numFmtId="0" fontId="1" fillId="0" borderId="0" xfId="0" applyFont="1"/>
    <xf numFmtId="0" fontId="1" fillId="2" borderId="1" xfId="0" applyFont="1" applyFill="1" applyBorder="1"/>
    <xf numFmtId="0" fontId="0" fillId="2" borderId="1" xfId="0" applyFill="1" applyBorder="1"/>
    <xf numFmtId="0" fontId="0" fillId="2" borderId="0" xfId="0" applyFill="1"/>
    <xf numFmtId="0" fontId="1" fillId="2" borderId="0" xfId="0" applyFont="1" applyFill="1"/>
    <xf numFmtId="0" fontId="1" fillId="2" borderId="0" xfId="0" applyFont="1" applyFill="1" applyBorder="1"/>
    <xf numFmtId="0" fontId="0" fillId="2" borderId="0" xfId="0" applyFill="1" applyBorder="1"/>
    <xf numFmtId="0" fontId="0" fillId="0" borderId="0" xfId="0" applyAlignment="1">
      <alignment horizontal="center"/>
    </xf>
    <xf numFmtId="0" fontId="4" fillId="0" borderId="0" xfId="0" applyFont="1"/>
    <xf numFmtId="0" fontId="0" fillId="4" borderId="11" xfId="0" applyFill="1" applyBorder="1"/>
    <xf numFmtId="0" fontId="0" fillId="3" borderId="11" xfId="0" applyFill="1" applyBorder="1"/>
    <xf numFmtId="0" fontId="0" fillId="5" borderId="11" xfId="0" applyFill="1" applyBorder="1"/>
    <xf numFmtId="0" fontId="0" fillId="6" borderId="11" xfId="0" applyFill="1" applyBorder="1"/>
    <xf numFmtId="0" fontId="0" fillId="5" borderId="11" xfId="0" applyFill="1" applyBorder="1" applyAlignment="1">
      <alignment horizontal="center"/>
    </xf>
    <xf numFmtId="0" fontId="2" fillId="0" borderId="0" xfId="0" applyFont="1" applyAlignment="1">
      <alignment horizontal="center"/>
    </xf>
    <xf numFmtId="0" fontId="1" fillId="0" borderId="0" xfId="0" applyFont="1" applyAlignment="1">
      <alignment horizontal="center"/>
    </xf>
    <xf numFmtId="0" fontId="7" fillId="0" borderId="0" xfId="0" applyFont="1" applyAlignment="1">
      <alignment horizontal="center"/>
    </xf>
    <xf numFmtId="11" fontId="0" fillId="0" borderId="0" xfId="0" applyNumberFormat="1" applyAlignment="1">
      <alignment horizontal="center"/>
    </xf>
    <xf numFmtId="0" fontId="7" fillId="0" borderId="12" xfId="0" applyFont="1" applyBorder="1" applyAlignment="1">
      <alignment horizontal="center"/>
    </xf>
    <xf numFmtId="11" fontId="1" fillId="0" borderId="13" xfId="0" applyNumberFormat="1" applyFont="1" applyBorder="1" applyAlignment="1">
      <alignment horizontal="center"/>
    </xf>
    <xf numFmtId="11" fontId="0" fillId="6" borderId="11" xfId="0" applyNumberFormat="1" applyFill="1" applyBorder="1" applyAlignment="1">
      <alignment horizontal="center"/>
    </xf>
    <xf numFmtId="0" fontId="0" fillId="6" borderId="11" xfId="0" applyFill="1" applyBorder="1" applyAlignment="1">
      <alignment horizontal="center"/>
    </xf>
    <xf numFmtId="0" fontId="7" fillId="0" borderId="7" xfId="0" applyFont="1" applyBorder="1" applyAlignment="1">
      <alignment horizontal="center"/>
    </xf>
    <xf numFmtId="0" fontId="0" fillId="6" borderId="9" xfId="0" applyFill="1" applyBorder="1" applyAlignment="1">
      <alignment horizontal="center"/>
    </xf>
    <xf numFmtId="11" fontId="1" fillId="6" borderId="11" xfId="0" applyNumberFormat="1" applyFont="1" applyFill="1" applyBorder="1" applyAlignment="1">
      <alignment horizontal="center"/>
    </xf>
    <xf numFmtId="11" fontId="1" fillId="0" borderId="0" xfId="0" applyNumberFormat="1" applyFont="1" applyAlignment="1">
      <alignment horizontal="center"/>
    </xf>
    <xf numFmtId="0" fontId="0" fillId="7" borderId="11" xfId="0" applyFill="1" applyBorder="1"/>
    <xf numFmtId="0" fontId="0" fillId="7" borderId="11" xfId="0" applyFill="1" applyBorder="1" applyAlignment="1">
      <alignment horizontal="center"/>
    </xf>
    <xf numFmtId="11" fontId="0" fillId="6" borderId="14" xfId="0" applyNumberFormat="1" applyFill="1" applyBorder="1" applyAlignment="1">
      <alignment horizontal="center"/>
    </xf>
    <xf numFmtId="0" fontId="0" fillId="6" borderId="14" xfId="0" applyFill="1" applyBorder="1" applyAlignment="1">
      <alignment horizontal="center"/>
    </xf>
    <xf numFmtId="11" fontId="0" fillId="7" borderId="14" xfId="0" applyNumberFormat="1" applyFill="1" applyBorder="1" applyAlignment="1">
      <alignment horizontal="center"/>
    </xf>
    <xf numFmtId="0" fontId="0" fillId="0" borderId="0" xfId="0" applyFill="1" applyBorder="1"/>
    <xf numFmtId="0" fontId="1" fillId="0" borderId="0" xfId="0" applyFont="1" applyFill="1" applyBorder="1"/>
    <xf numFmtId="0" fontId="1" fillId="3" borderId="11" xfId="0" applyFont="1" applyFill="1" applyBorder="1"/>
    <xf numFmtId="0" fontId="8" fillId="0" borderId="0" xfId="0" applyFont="1" applyAlignment="1">
      <alignment horizontal="center"/>
    </xf>
    <xf numFmtId="0" fontId="8" fillId="0" borderId="0" xfId="0" applyFont="1" applyBorder="1"/>
    <xf numFmtId="0" fontId="0" fillId="0" borderId="0" xfId="0" applyBorder="1"/>
    <xf numFmtId="0" fontId="2" fillId="0" borderId="0" xfId="0" applyFont="1"/>
    <xf numFmtId="0" fontId="0" fillId="8" borderId="14" xfId="0" applyFill="1" applyBorder="1" applyAlignment="1">
      <alignment horizontal="center"/>
    </xf>
    <xf numFmtId="0" fontId="0" fillId="9" borderId="0" xfId="0" applyFill="1"/>
    <xf numFmtId="0" fontId="0" fillId="3" borderId="9" xfId="0" applyFill="1" applyBorder="1"/>
    <xf numFmtId="0" fontId="0" fillId="3" borderId="15" xfId="0" applyFill="1" applyBorder="1"/>
    <xf numFmtId="0" fontId="0" fillId="3" borderId="10" xfId="0" applyFill="1" applyBorder="1"/>
    <xf numFmtId="0" fontId="1" fillId="3" borderId="9" xfId="0" applyFont="1" applyFill="1" applyBorder="1"/>
    <xf numFmtId="0" fontId="9" fillId="0" borderId="0" xfId="0" applyFont="1"/>
    <xf numFmtId="0" fontId="11" fillId="0" borderId="0" xfId="0" applyFont="1"/>
    <xf numFmtId="0" fontId="9" fillId="7" borderId="11" xfId="0" applyFont="1" applyFill="1" applyBorder="1"/>
    <xf numFmtId="165" fontId="0" fillId="5" borderId="9" xfId="0" applyNumberFormat="1" applyFill="1" applyBorder="1" applyAlignment="1">
      <alignment horizontal="center"/>
    </xf>
    <xf numFmtId="0" fontId="0" fillId="7" borderId="10" xfId="0" applyFill="1" applyBorder="1" applyAlignment="1">
      <alignment horizontal="center"/>
    </xf>
    <xf numFmtId="164" fontId="0" fillId="10" borderId="16" xfId="0" applyNumberFormat="1" applyFill="1" applyBorder="1"/>
    <xf numFmtId="0" fontId="0" fillId="7" borderId="17" xfId="0" applyFill="1" applyBorder="1" applyAlignment="1">
      <alignment horizontal="center"/>
    </xf>
    <xf numFmtId="0" fontId="0" fillId="7" borderId="19" xfId="0" applyFill="1" applyBorder="1" applyAlignment="1">
      <alignment horizontal="center"/>
    </xf>
    <xf numFmtId="0" fontId="0" fillId="11" borderId="19" xfId="0" applyFill="1" applyBorder="1"/>
    <xf numFmtId="0" fontId="0" fillId="12" borderId="19" xfId="0" applyFill="1" applyBorder="1" applyAlignment="1">
      <alignment horizontal="center"/>
    </xf>
    <xf numFmtId="0" fontId="0" fillId="12" borderId="20" xfId="0" applyFill="1" applyBorder="1" applyAlignment="1">
      <alignment horizontal="center"/>
    </xf>
    <xf numFmtId="0" fontId="0" fillId="12" borderId="21" xfId="0" applyFill="1" applyBorder="1" applyAlignment="1">
      <alignment horizontal="center"/>
    </xf>
    <xf numFmtId="0" fontId="0" fillId="12" borderId="22" xfId="0" applyFill="1" applyBorder="1" applyAlignment="1">
      <alignment horizontal="center"/>
    </xf>
    <xf numFmtId="0" fontId="0" fillId="13" borderId="19" xfId="0" applyFill="1" applyBorder="1" applyAlignment="1">
      <alignment horizontal="center"/>
    </xf>
    <xf numFmtId="0" fontId="0" fillId="0" borderId="0" xfId="0" applyFill="1"/>
    <xf numFmtId="165" fontId="0" fillId="11" borderId="19" xfId="0" applyNumberFormat="1" applyFill="1" applyBorder="1" applyAlignment="1">
      <alignment horizontal="center"/>
    </xf>
    <xf numFmtId="0" fontId="0" fillId="0" borderId="0" xfId="0" applyFill="1" applyBorder="1" applyAlignment="1">
      <alignment horizontal="center"/>
    </xf>
    <xf numFmtId="164" fontId="0" fillId="0" borderId="0" xfId="0" applyNumberFormat="1" applyFill="1" applyBorder="1" applyAlignment="1">
      <alignment horizontal="center"/>
    </xf>
    <xf numFmtId="0" fontId="1" fillId="0" borderId="0" xfId="0" applyFont="1" applyFill="1" applyBorder="1" applyAlignment="1">
      <alignment horizontal="center"/>
    </xf>
    <xf numFmtId="164" fontId="0" fillId="6" borderId="11" xfId="0" applyNumberFormat="1" applyFill="1" applyBorder="1" applyAlignment="1">
      <alignment horizontal="center"/>
    </xf>
    <xf numFmtId="0" fontId="9" fillId="0" borderId="0" xfId="0" applyFont="1" applyFill="1"/>
    <xf numFmtId="0" fontId="9" fillId="0" borderId="0" xfId="0" applyFont="1" applyFill="1" applyBorder="1"/>
    <xf numFmtId="0" fontId="9" fillId="0" borderId="0" xfId="0" applyFont="1" applyBorder="1"/>
    <xf numFmtId="0" fontId="0" fillId="0" borderId="0" xfId="0" applyBorder="1" applyAlignment="1">
      <alignment horizontal="center" vertical="top"/>
    </xf>
    <xf numFmtId="0" fontId="0" fillId="0" borderId="0" xfId="0" applyFill="1" applyAlignment="1">
      <alignment horizontal="center"/>
    </xf>
    <xf numFmtId="11" fontId="0" fillId="0" borderId="0" xfId="0" applyNumberFormat="1" applyFill="1" applyAlignment="1">
      <alignment horizontal="center"/>
    </xf>
    <xf numFmtId="0" fontId="0" fillId="13" borderId="0" xfId="0" applyFill="1"/>
    <xf numFmtId="164" fontId="0" fillId="13" borderId="18" xfId="0" applyNumberFormat="1" applyFill="1" applyBorder="1"/>
    <xf numFmtId="0" fontId="0" fillId="13" borderId="0" xfId="0" applyFill="1" applyBorder="1"/>
    <xf numFmtId="0" fontId="0" fillId="0" borderId="26" xfId="0" applyBorder="1"/>
    <xf numFmtId="0" fontId="1" fillId="0" borderId="0" xfId="0" applyFont="1" applyFill="1" applyAlignment="1">
      <alignment horizontal="center"/>
    </xf>
    <xf numFmtId="0" fontId="1" fillId="15" borderId="11" xfId="0" applyFont="1" applyFill="1" applyBorder="1" applyAlignment="1">
      <alignment horizontal="center"/>
    </xf>
    <xf numFmtId="0" fontId="1" fillId="15" borderId="11" xfId="0" applyFont="1" applyFill="1" applyBorder="1"/>
    <xf numFmtId="0" fontId="12" fillId="0" borderId="0" xfId="0" applyFont="1" applyAlignment="1">
      <alignment horizontal="center" vertical="center"/>
    </xf>
    <xf numFmtId="0" fontId="9" fillId="0" borderId="25" xfId="0" applyFont="1" applyBorder="1"/>
    <xf numFmtId="0" fontId="9" fillId="0" borderId="27" xfId="0" applyFont="1" applyFill="1" applyBorder="1"/>
    <xf numFmtId="0" fontId="15" fillId="0" borderId="0" xfId="0" applyFont="1"/>
    <xf numFmtId="11" fontId="1" fillId="15" borderId="11" xfId="0" applyNumberFormat="1" applyFont="1" applyFill="1" applyBorder="1" applyAlignment="1">
      <alignment horizontal="center"/>
    </xf>
    <xf numFmtId="0" fontId="6" fillId="15" borderId="11" xfId="0" applyFont="1" applyFill="1" applyBorder="1" applyAlignment="1">
      <alignment horizontal="center"/>
    </xf>
    <xf numFmtId="0" fontId="7" fillId="15" borderId="11" xfId="0" applyFont="1" applyFill="1" applyBorder="1" applyAlignment="1">
      <alignment horizontal="center"/>
    </xf>
    <xf numFmtId="0" fontId="0" fillId="16" borderId="11" xfId="0" applyFill="1" applyBorder="1"/>
    <xf numFmtId="164" fontId="0" fillId="16" borderId="9" xfId="0" applyNumberFormat="1" applyFill="1" applyBorder="1"/>
    <xf numFmtId="0" fontId="0" fillId="16" borderId="11" xfId="0" applyFill="1" applyBorder="1" applyAlignment="1">
      <alignment horizontal="center"/>
    </xf>
    <xf numFmtId="0" fontId="0" fillId="16" borderId="19" xfId="0" applyFill="1" applyBorder="1" applyAlignment="1">
      <alignment horizontal="center"/>
    </xf>
    <xf numFmtId="0" fontId="0" fillId="16" borderId="23" xfId="0" applyFill="1" applyBorder="1" applyAlignment="1">
      <alignment horizontal="center"/>
    </xf>
    <xf numFmtId="0" fontId="1" fillId="0" borderId="0" xfId="0" applyFont="1" applyBorder="1"/>
    <xf numFmtId="0" fontId="2" fillId="0" borderId="0" xfId="0" applyFont="1" applyBorder="1" applyAlignment="1">
      <alignment horizontal="center"/>
    </xf>
    <xf numFmtId="0" fontId="0" fillId="0" borderId="0" xfId="0" applyBorder="1" applyAlignment="1">
      <alignment horizontal="center"/>
    </xf>
    <xf numFmtId="0" fontId="0" fillId="15" borderId="17" xfId="0" applyFill="1" applyBorder="1" applyAlignment="1">
      <alignment horizontal="center" vertical="top"/>
    </xf>
    <xf numFmtId="0" fontId="0" fillId="15" borderId="14" xfId="0" applyFill="1" applyBorder="1" applyAlignment="1">
      <alignment horizontal="center" vertical="top"/>
    </xf>
    <xf numFmtId="0" fontId="0" fillId="15" borderId="24" xfId="0" applyFill="1" applyBorder="1" applyAlignment="1">
      <alignment horizontal="center" vertical="top"/>
    </xf>
    <xf numFmtId="0" fontId="2" fillId="13" borderId="0" xfId="0" applyFont="1" applyFill="1"/>
    <xf numFmtId="164" fontId="0" fillId="13" borderId="0" xfId="0" applyNumberFormat="1" applyFill="1"/>
    <xf numFmtId="0" fontId="0" fillId="14" borderId="28" xfId="0" applyFill="1" applyBorder="1"/>
    <xf numFmtId="0" fontId="0" fillId="14" borderId="13" xfId="0" applyFill="1" applyBorder="1"/>
    <xf numFmtId="0" fontId="2" fillId="14" borderId="12" xfId="0" applyFont="1" applyFill="1" applyBorder="1"/>
    <xf numFmtId="165" fontId="0" fillId="16" borderId="11" xfId="0" applyNumberFormat="1" applyFill="1" applyBorder="1"/>
    <xf numFmtId="0" fontId="0" fillId="11" borderId="11" xfId="0" applyFill="1" applyBorder="1"/>
    <xf numFmtId="0" fontId="16" fillId="15" borderId="11" xfId="0" applyFont="1" applyFill="1" applyBorder="1" applyAlignment="1">
      <alignment horizontal="center"/>
    </xf>
    <xf numFmtId="0" fontId="2" fillId="14" borderId="2" xfId="0" applyFont="1" applyFill="1" applyBorder="1" applyAlignment="1">
      <alignment wrapText="1"/>
    </xf>
    <xf numFmtId="0" fontId="2" fillId="14" borderId="3" xfId="0" applyFont="1" applyFill="1" applyBorder="1" applyAlignment="1">
      <alignment wrapText="1"/>
    </xf>
    <xf numFmtId="0" fontId="2" fillId="14" borderId="4" xfId="0" applyFont="1" applyFill="1" applyBorder="1" applyAlignment="1">
      <alignment wrapText="1"/>
    </xf>
    <xf numFmtId="0" fontId="2" fillId="14" borderId="5" xfId="0" applyFont="1" applyFill="1" applyBorder="1" applyAlignment="1">
      <alignment wrapText="1"/>
    </xf>
    <xf numFmtId="0" fontId="2" fillId="14" borderId="0" xfId="0" applyFont="1" applyFill="1" applyBorder="1" applyAlignment="1">
      <alignment wrapText="1"/>
    </xf>
    <xf numFmtId="0" fontId="2" fillId="14" borderId="6" xfId="0" applyFont="1" applyFill="1" applyBorder="1" applyAlignment="1">
      <alignment wrapText="1"/>
    </xf>
    <xf numFmtId="0" fontId="2" fillId="14" borderId="7" xfId="0" applyFont="1" applyFill="1" applyBorder="1" applyAlignment="1">
      <alignment wrapText="1"/>
    </xf>
    <xf numFmtId="0" fontId="2" fillId="14" borderId="1" xfId="0" applyFont="1" applyFill="1" applyBorder="1" applyAlignment="1">
      <alignment wrapText="1"/>
    </xf>
    <xf numFmtId="0" fontId="2" fillId="14" borderId="8" xfId="0" applyFont="1" applyFill="1" applyBorder="1" applyAlignment="1">
      <alignment wrapText="1"/>
    </xf>
    <xf numFmtId="0" fontId="10" fillId="0" borderId="0" xfId="0" applyFont="1" applyFill="1" applyBorder="1"/>
    <xf numFmtId="0" fontId="0" fillId="9" borderId="11" xfId="0" applyFill="1" applyBorder="1"/>
  </cellXfs>
  <cellStyles count="1">
    <cellStyle name="Normal" xfId="0" builtinId="0"/>
  </cellStyles>
  <dxfs count="0"/>
  <tableStyles count="0" defaultTableStyle="TableStyleMedium9" defaultPivotStyle="PivotStyleLight16"/>
  <colors>
    <mruColors>
      <color rgb="FFCCFFCC"/>
      <color rgb="FFCCFFFF"/>
      <color rgb="FF66FFFF"/>
      <color rgb="FFFF00FF"/>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sz="1200"/>
              <a:t>Coefficent of Pressure (Cp )</a:t>
            </a:r>
            <a:r>
              <a:rPr lang="en-US" sz="1200" baseline="0"/>
              <a:t> Distribution</a:t>
            </a:r>
            <a:endParaRPr lang="en-US" sz="1200"/>
          </a:p>
        </c:rich>
      </c:tx>
      <c:layout>
        <c:manualLayout>
          <c:xMode val="edge"/>
          <c:yMode val="edge"/>
          <c:x val="0.20902091571840076"/>
          <c:y val="0.89766921564504665"/>
        </c:manualLayout>
      </c:layout>
      <c:spPr>
        <a:noFill/>
        <a:ln w="25400">
          <a:noFill/>
        </a:ln>
      </c:spPr>
    </c:title>
    <c:plotArea>
      <c:layout>
        <c:manualLayout>
          <c:layoutTarget val="inner"/>
          <c:xMode val="edge"/>
          <c:yMode val="edge"/>
          <c:x val="0.12954947451118548"/>
          <c:y val="9.7251241827332899E-2"/>
          <c:w val="0.797010210107443"/>
          <c:h val="0.67732558139534882"/>
        </c:manualLayout>
      </c:layout>
      <c:scatterChart>
        <c:scatterStyle val="lineMarker"/>
        <c:ser>
          <c:idx val="1"/>
          <c:order val="0"/>
          <c:tx>
            <c:v>Benchmark Data</c:v>
          </c:tx>
          <c:spPr>
            <a:ln w="28575">
              <a:noFill/>
            </a:ln>
          </c:spPr>
          <c:marker>
            <c:symbol val="square"/>
            <c:size val="7"/>
            <c:spPr>
              <a:solidFill>
                <a:srgbClr val="FF00FF"/>
              </a:solidFill>
            </c:spPr>
          </c:marker>
          <c:xVal>
            <c:numRef>
              <c:f>'Reference data'!$A$4:$A$33</c:f>
              <c:numCache>
                <c:formatCode>General</c:formatCode>
                <c:ptCount val="30"/>
                <c:pt idx="0">
                  <c:v>0</c:v>
                </c:pt>
                <c:pt idx="1">
                  <c:v>1.25</c:v>
                </c:pt>
                <c:pt idx="2">
                  <c:v>2.5</c:v>
                </c:pt>
                <c:pt idx="3">
                  <c:v>5</c:v>
                </c:pt>
                <c:pt idx="4">
                  <c:v>7.5</c:v>
                </c:pt>
                <c:pt idx="5">
                  <c:v>10</c:v>
                </c:pt>
                <c:pt idx="6">
                  <c:v>15</c:v>
                </c:pt>
                <c:pt idx="7">
                  <c:v>20</c:v>
                </c:pt>
                <c:pt idx="8">
                  <c:v>30</c:v>
                </c:pt>
                <c:pt idx="9">
                  <c:v>40</c:v>
                </c:pt>
                <c:pt idx="10">
                  <c:v>50</c:v>
                </c:pt>
                <c:pt idx="11">
                  <c:v>60</c:v>
                </c:pt>
                <c:pt idx="12">
                  <c:v>70</c:v>
                </c:pt>
                <c:pt idx="13">
                  <c:v>80</c:v>
                </c:pt>
                <c:pt idx="14">
                  <c:v>90</c:v>
                </c:pt>
                <c:pt idx="15">
                  <c:v>100</c:v>
                </c:pt>
                <c:pt idx="16">
                  <c:v>90</c:v>
                </c:pt>
                <c:pt idx="17">
                  <c:v>80</c:v>
                </c:pt>
                <c:pt idx="18">
                  <c:v>70</c:v>
                </c:pt>
                <c:pt idx="19">
                  <c:v>60</c:v>
                </c:pt>
                <c:pt idx="20">
                  <c:v>50</c:v>
                </c:pt>
                <c:pt idx="21">
                  <c:v>40</c:v>
                </c:pt>
                <c:pt idx="22">
                  <c:v>30</c:v>
                </c:pt>
                <c:pt idx="23">
                  <c:v>20</c:v>
                </c:pt>
                <c:pt idx="24">
                  <c:v>15</c:v>
                </c:pt>
                <c:pt idx="25">
                  <c:v>10</c:v>
                </c:pt>
                <c:pt idx="26">
                  <c:v>7.5</c:v>
                </c:pt>
                <c:pt idx="27">
                  <c:v>5</c:v>
                </c:pt>
                <c:pt idx="28">
                  <c:v>2.5</c:v>
                </c:pt>
                <c:pt idx="29">
                  <c:v>1.25</c:v>
                </c:pt>
              </c:numCache>
            </c:numRef>
          </c:xVal>
          <c:yVal>
            <c:numRef>
              <c:f>'Reference data'!$B$4:$B$33</c:f>
              <c:numCache>
                <c:formatCode>General</c:formatCode>
                <c:ptCount val="30"/>
                <c:pt idx="0">
                  <c:v>1.1383447851502411</c:v>
                </c:pt>
                <c:pt idx="1">
                  <c:v>1.0392096537107305</c:v>
                </c:pt>
                <c:pt idx="2">
                  <c:v>0.56917239257512053</c:v>
                </c:pt>
                <c:pt idx="3">
                  <c:v>6.8369056165179645E-2</c:v>
                </c:pt>
                <c:pt idx="4">
                  <c:v>-0.18117799883772601</c:v>
                </c:pt>
                <c:pt idx="5">
                  <c:v>-0.30936997914743786</c:v>
                </c:pt>
                <c:pt idx="6">
                  <c:v>-0.42901582743650224</c:v>
                </c:pt>
                <c:pt idx="7">
                  <c:v>-0.49225720438929343</c:v>
                </c:pt>
                <c:pt idx="8">
                  <c:v>-0.49909411000581133</c:v>
                </c:pt>
                <c:pt idx="9">
                  <c:v>-0.46661880832735098</c:v>
                </c:pt>
                <c:pt idx="10">
                  <c:v>-0.41021433699107784</c:v>
                </c:pt>
                <c:pt idx="11">
                  <c:v>-0.34526373363415719</c:v>
                </c:pt>
                <c:pt idx="12">
                  <c:v>-0.2632208662359416</c:v>
                </c:pt>
                <c:pt idx="13">
                  <c:v>-0.12306430109732337</c:v>
                </c:pt>
                <c:pt idx="14">
                  <c:v>6.836905616517965E-3</c:v>
                </c:pt>
                <c:pt idx="15">
                  <c:v>1.7092264041294911E-2</c:v>
                </c:pt>
                <c:pt idx="16">
                  <c:v>0.18459645164598504</c:v>
                </c:pt>
                <c:pt idx="17">
                  <c:v>0.10426281065189896</c:v>
                </c:pt>
                <c:pt idx="18">
                  <c:v>7.0078282569309119E-2</c:v>
                </c:pt>
                <c:pt idx="19">
                  <c:v>2.3929169657812874E-2</c:v>
                </c:pt>
                <c:pt idx="20">
                  <c:v>3.4184528082589817E-3</c:v>
                </c:pt>
                <c:pt idx="21">
                  <c:v>-3.4184528082589823E-2</c:v>
                </c:pt>
                <c:pt idx="22">
                  <c:v>-0.1128089426725464</c:v>
                </c:pt>
                <c:pt idx="23">
                  <c:v>-0.18288722524185555</c:v>
                </c:pt>
                <c:pt idx="24">
                  <c:v>-0.22219943253683386</c:v>
                </c:pt>
                <c:pt idx="25">
                  <c:v>-0.77086110826240051</c:v>
                </c:pt>
                <c:pt idx="26">
                  <c:v>-0.83239325881106219</c:v>
                </c:pt>
                <c:pt idx="27">
                  <c:v>-1.0016066728198818</c:v>
                </c:pt>
                <c:pt idx="28">
                  <c:v>-1.2973028407342835</c:v>
                </c:pt>
                <c:pt idx="29">
                  <c:v>-1.41011178340683</c:v>
                </c:pt>
              </c:numCache>
            </c:numRef>
          </c:yVal>
        </c:ser>
        <c:ser>
          <c:idx val="0"/>
          <c:order val="1"/>
          <c:tx>
            <c:v>Experimental Data</c:v>
          </c:tx>
          <c:spPr>
            <a:ln w="28575">
              <a:noFill/>
            </a:ln>
          </c:spPr>
          <c:xVal>
            <c:numRef>
              <c:f>'Data acqu, reduct, UA, AoA 0'!$C$63:$C$93</c:f>
              <c:numCache>
                <c:formatCode>General</c:formatCode>
                <c:ptCount val="31"/>
                <c:pt idx="0">
                  <c:v>0</c:v>
                </c:pt>
                <c:pt idx="1">
                  <c:v>1.25</c:v>
                </c:pt>
                <c:pt idx="2">
                  <c:v>2.5</c:v>
                </c:pt>
                <c:pt idx="3">
                  <c:v>5</c:v>
                </c:pt>
                <c:pt idx="4">
                  <c:v>7.5</c:v>
                </c:pt>
                <c:pt idx="5">
                  <c:v>10</c:v>
                </c:pt>
                <c:pt idx="6">
                  <c:v>15</c:v>
                </c:pt>
                <c:pt idx="7">
                  <c:v>20</c:v>
                </c:pt>
                <c:pt idx="8">
                  <c:v>30</c:v>
                </c:pt>
                <c:pt idx="9">
                  <c:v>40</c:v>
                </c:pt>
                <c:pt idx="10">
                  <c:v>50</c:v>
                </c:pt>
                <c:pt idx="11">
                  <c:v>60</c:v>
                </c:pt>
                <c:pt idx="12">
                  <c:v>70</c:v>
                </c:pt>
                <c:pt idx="13">
                  <c:v>80</c:v>
                </c:pt>
                <c:pt idx="14">
                  <c:v>90</c:v>
                </c:pt>
                <c:pt idx="15">
                  <c:v>100</c:v>
                </c:pt>
                <c:pt idx="16">
                  <c:v>90</c:v>
                </c:pt>
                <c:pt idx="17">
                  <c:v>80</c:v>
                </c:pt>
                <c:pt idx="18">
                  <c:v>70</c:v>
                </c:pt>
                <c:pt idx="19">
                  <c:v>60</c:v>
                </c:pt>
                <c:pt idx="20">
                  <c:v>50</c:v>
                </c:pt>
                <c:pt idx="21">
                  <c:v>40</c:v>
                </c:pt>
                <c:pt idx="22">
                  <c:v>30</c:v>
                </c:pt>
                <c:pt idx="23">
                  <c:v>20</c:v>
                </c:pt>
                <c:pt idx="24">
                  <c:v>15</c:v>
                </c:pt>
                <c:pt idx="25">
                  <c:v>10</c:v>
                </c:pt>
                <c:pt idx="26">
                  <c:v>7.5</c:v>
                </c:pt>
                <c:pt idx="27">
                  <c:v>5</c:v>
                </c:pt>
                <c:pt idx="28">
                  <c:v>2.5</c:v>
                </c:pt>
                <c:pt idx="29">
                  <c:v>1.25</c:v>
                </c:pt>
                <c:pt idx="30">
                  <c:v>0</c:v>
                </c:pt>
              </c:numCache>
            </c:numRef>
          </c:xVal>
          <c:yVal>
            <c:numRef>
              <c:f>'Data acqu, reduct, UA, AoA 0'!$E$63:$E$93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yVal>
        </c:ser>
        <c:axId val="78844288"/>
        <c:axId val="78846592"/>
      </c:scatterChart>
      <c:valAx>
        <c:axId val="78844288"/>
        <c:scaling>
          <c:orientation val="minMax"/>
          <c:max val="100"/>
        </c:scaling>
        <c:axPos val="b"/>
        <c:title>
          <c:tx>
            <c:rich>
              <a:bodyPr/>
              <a:lstStyle/>
              <a:p>
                <a:pPr>
                  <a:defRPr sz="1000" b="1" i="0" u="none" strike="noStrike" baseline="0">
                    <a:solidFill>
                      <a:srgbClr val="000000"/>
                    </a:solidFill>
                    <a:latin typeface="Arial"/>
                    <a:ea typeface="Arial"/>
                    <a:cs typeface="Arial"/>
                  </a:defRPr>
                </a:pPr>
                <a:r>
                  <a:rPr lang="en-US" sz="1000"/>
                  <a:t>X/Chord</a:t>
                </a:r>
              </a:p>
            </c:rich>
          </c:tx>
          <c:layout>
            <c:manualLayout>
              <c:xMode val="edge"/>
              <c:yMode val="edge"/>
              <c:x val="0.47201623687347832"/>
              <c:y val="0.81826571101495549"/>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8846592"/>
        <c:crosses val="autoZero"/>
        <c:crossBetween val="midCat"/>
      </c:valAx>
      <c:valAx>
        <c:axId val="78846592"/>
        <c:scaling>
          <c:orientation val="minMax"/>
          <c:max val="1.5"/>
          <c:min val="-2.5"/>
        </c:scaling>
        <c:axPos val="l"/>
        <c:title>
          <c:tx>
            <c:rich>
              <a:bodyPr/>
              <a:lstStyle/>
              <a:p>
                <a:pPr>
                  <a:defRPr sz="1000" b="1" i="0" u="none" strike="noStrike" baseline="0">
                    <a:solidFill>
                      <a:srgbClr val="000000"/>
                    </a:solidFill>
                    <a:latin typeface="Arial"/>
                    <a:ea typeface="Arial"/>
                    <a:cs typeface="Arial"/>
                  </a:defRPr>
                </a:pPr>
                <a:r>
                  <a:rPr lang="en-US" sz="1000"/>
                  <a:t>Cp</a:t>
                </a:r>
              </a:p>
            </c:rich>
          </c:tx>
          <c:layout>
            <c:manualLayout>
              <c:xMode val="edge"/>
              <c:yMode val="edge"/>
              <c:x val="2.6330186849727159E-2"/>
              <c:y val="0.32240969988647677"/>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8844288"/>
        <c:crosses val="autoZero"/>
        <c:crossBetween val="midCat"/>
      </c:valAx>
      <c:spPr>
        <a:solidFill>
          <a:srgbClr val="FFFFFF"/>
        </a:solidFill>
        <a:ln w="12700">
          <a:solidFill>
            <a:srgbClr val="000000"/>
          </a:solidFill>
          <a:prstDash val="solid"/>
        </a:ln>
      </c:spPr>
    </c:plotArea>
    <c:legend>
      <c:legendPos val="t"/>
      <c:layout>
        <c:manualLayout>
          <c:xMode val="edge"/>
          <c:yMode val="edge"/>
          <c:x val="0.60060102198964771"/>
          <c:y val="0.13010395110092995"/>
          <c:w val="0.31072323324784129"/>
          <c:h val="0.12544650157943224"/>
        </c:manualLayout>
      </c:layout>
      <c:spPr>
        <a:solidFill>
          <a:srgbClr val="FFFFFF"/>
        </a:solidFill>
        <a:ln w="3175">
          <a:no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3.1838551826591295E-2"/>
          <c:y val="5.1759998531652078E-2"/>
          <c:w val="0.90418324291741969"/>
          <c:h val="0.69795605968834362"/>
        </c:manualLayout>
      </c:layout>
      <c:scatterChart>
        <c:scatterStyle val="lineMarker"/>
        <c:ser>
          <c:idx val="0"/>
          <c:order val="0"/>
          <c:spPr>
            <a:ln w="28575">
              <a:noFill/>
            </a:ln>
          </c:spPr>
          <c:trendline>
            <c:trendlineType val="linear"/>
            <c:dispEq val="1"/>
            <c:trendlineLbl>
              <c:layout>
                <c:manualLayout>
                  <c:x val="-0.32105043831546387"/>
                  <c:y val="-0.13708202558596264"/>
                </c:manualLayout>
              </c:layout>
              <c:numFmt formatCode="General" sourceLinked="0"/>
              <c:spPr>
                <a:solidFill>
                  <a:schemeClr val="bg1"/>
                </a:solidFill>
                <a:ln>
                  <a:noFill/>
                </a:ln>
              </c:spPr>
              <c:txPr>
                <a:bodyPr/>
                <a:lstStyle/>
                <a:p>
                  <a:pPr>
                    <a:defRPr/>
                  </a:pPr>
                  <a:endParaRPr lang="en-US"/>
                </a:p>
              </c:txPr>
            </c:trendlineLbl>
          </c:trendline>
          <c:xVal>
            <c:numRef>
              <c:f>'Drag and Lift calibration'!$C$15:$C$19</c:f>
              <c:numCache>
                <c:formatCode>General</c:formatCode>
                <c:ptCount val="5"/>
              </c:numCache>
            </c:numRef>
          </c:xVal>
          <c:yVal>
            <c:numRef>
              <c:f>'Drag and Lift calibration'!$B$15:$B$19</c:f>
              <c:numCache>
                <c:formatCode>0.000</c:formatCode>
                <c:ptCount val="5"/>
                <c:pt idx="0">
                  <c:v>0</c:v>
                </c:pt>
                <c:pt idx="1">
                  <c:v>2.8919144999999999</c:v>
                </c:pt>
                <c:pt idx="2">
                  <c:v>4.0682865000000001</c:v>
                </c:pt>
                <c:pt idx="3">
                  <c:v>7.4993715000000005</c:v>
                </c:pt>
                <c:pt idx="4">
                  <c:v>16.0280685</c:v>
                </c:pt>
              </c:numCache>
            </c:numRef>
          </c:yVal>
        </c:ser>
        <c:axId val="80568704"/>
        <c:axId val="80570624"/>
      </c:scatterChart>
      <c:valAx>
        <c:axId val="80568704"/>
        <c:scaling>
          <c:orientation val="minMax"/>
          <c:max val="0"/>
          <c:min val="-1"/>
        </c:scaling>
        <c:axPos val="b"/>
        <c:title>
          <c:tx>
            <c:rich>
              <a:bodyPr/>
              <a:lstStyle/>
              <a:p>
                <a:pPr>
                  <a:defRPr/>
                </a:pPr>
                <a:r>
                  <a:rPr lang="en-US"/>
                  <a:t>Load Cell Output, [Volts]</a:t>
                </a:r>
              </a:p>
            </c:rich>
          </c:tx>
          <c:layout/>
        </c:title>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570624"/>
        <c:crosses val="autoZero"/>
        <c:crossBetween val="midCat"/>
      </c:valAx>
      <c:valAx>
        <c:axId val="80570624"/>
        <c:scaling>
          <c:orientation val="minMax"/>
          <c:min val="0"/>
        </c:scaling>
        <c:axPos val="l"/>
        <c:title>
          <c:tx>
            <c:rich>
              <a:bodyPr rot="-5400000" vert="horz"/>
              <a:lstStyle/>
              <a:p>
                <a:pPr>
                  <a:defRPr/>
                </a:pPr>
                <a:r>
                  <a:rPr lang="en-US"/>
                  <a:t>Lift</a:t>
                </a:r>
                <a:r>
                  <a:rPr lang="en-US" baseline="0"/>
                  <a:t> </a:t>
                </a:r>
                <a:r>
                  <a:rPr lang="en-US"/>
                  <a:t> Force,</a:t>
                </a:r>
                <a:r>
                  <a:rPr lang="en-US" baseline="0"/>
                  <a:t> [N]</a:t>
                </a:r>
                <a:endParaRPr lang="en-US"/>
              </a:p>
            </c:rich>
          </c:tx>
          <c:layout>
            <c:manualLayout>
              <c:xMode val="edge"/>
              <c:yMode val="edge"/>
              <c:x val="0.94755879221274308"/>
              <c:y val="0.2522061879811493"/>
            </c:manualLayout>
          </c:layout>
        </c:title>
        <c:numFmt formatCode="0" sourceLinked="0"/>
        <c:tickLblPos val="nextTo"/>
        <c:crossAx val="80568704"/>
        <c:crosses val="autoZero"/>
        <c:crossBetween val="midCat"/>
      </c:valAx>
    </c:plotArea>
    <c:plotVisOnly val="1"/>
    <c:dispBlanksAs val="gap"/>
  </c:chart>
  <c:spPr>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sz="1200"/>
              <a:t>Coefficent of Lift (Cl)</a:t>
            </a:r>
            <a:r>
              <a:rPr lang="en-US" sz="1200" baseline="0"/>
              <a:t> Distribution for AoA 0°</a:t>
            </a:r>
            <a:endParaRPr lang="en-US" sz="1200"/>
          </a:p>
        </c:rich>
      </c:tx>
      <c:layout>
        <c:manualLayout>
          <c:xMode val="edge"/>
          <c:yMode val="edge"/>
          <c:x val="0.16611333469977049"/>
          <c:y val="0.8976692471017369"/>
        </c:manualLayout>
      </c:layout>
      <c:spPr>
        <a:noFill/>
        <a:ln w="25400">
          <a:noFill/>
        </a:ln>
      </c:spPr>
    </c:title>
    <c:plotArea>
      <c:layout>
        <c:manualLayout>
          <c:layoutTarget val="inner"/>
          <c:xMode val="edge"/>
          <c:yMode val="edge"/>
          <c:x val="0.12954947451118554"/>
          <c:y val="9.7251241827332899E-2"/>
          <c:w val="0.797010210107443"/>
          <c:h val="0.67732558139534882"/>
        </c:manualLayout>
      </c:layout>
      <c:scatterChart>
        <c:scatterStyle val="lineMarker"/>
        <c:ser>
          <c:idx val="1"/>
          <c:order val="0"/>
          <c:tx>
            <c:v>Benchmark Data</c:v>
          </c:tx>
          <c:spPr>
            <a:ln w="28575">
              <a:noFill/>
            </a:ln>
          </c:spPr>
          <c:marker>
            <c:symbol val="square"/>
            <c:size val="7"/>
            <c:spPr>
              <a:solidFill>
                <a:srgbClr val="FF00FF"/>
              </a:solidFill>
            </c:spPr>
          </c:marker>
          <c:xVal>
            <c:numRef>
              <c:f>'Reference data'!$F$4:$F$11</c:f>
              <c:numCache>
                <c:formatCode>General</c:formatCode>
                <c:ptCount val="8"/>
                <c:pt idx="0">
                  <c:v>0</c:v>
                </c:pt>
                <c:pt idx="1">
                  <c:v>4</c:v>
                </c:pt>
                <c:pt idx="2">
                  <c:v>8</c:v>
                </c:pt>
                <c:pt idx="3">
                  <c:v>12</c:v>
                </c:pt>
                <c:pt idx="4">
                  <c:v>16</c:v>
                </c:pt>
              </c:numCache>
            </c:numRef>
          </c:xVal>
          <c:yVal>
            <c:numRef>
              <c:f>'Reference data'!$G$4:$G$11</c:f>
              <c:numCache>
                <c:formatCode>General</c:formatCode>
                <c:ptCount val="8"/>
                <c:pt idx="0">
                  <c:v>0.2</c:v>
                </c:pt>
                <c:pt idx="1">
                  <c:v>0.38</c:v>
                </c:pt>
                <c:pt idx="2">
                  <c:v>0.63</c:v>
                </c:pt>
                <c:pt idx="3">
                  <c:v>0.82</c:v>
                </c:pt>
                <c:pt idx="4">
                  <c:v>1.2</c:v>
                </c:pt>
              </c:numCache>
            </c:numRef>
          </c:yVal>
        </c:ser>
        <c:ser>
          <c:idx val="0"/>
          <c:order val="1"/>
          <c:tx>
            <c:v>Pressure Distribution Measurement</c:v>
          </c:tx>
          <c:spPr>
            <a:ln w="28575">
              <a:noFill/>
            </a:ln>
          </c:spPr>
          <c:xVal>
            <c:numRef>
              <c:f>'Data acqu, reduct, UA, AoA 0'!$F$102</c:f>
              <c:numCache>
                <c:formatCode>General</c:formatCode>
                <c:ptCount val="1"/>
                <c:pt idx="0">
                  <c:v>0</c:v>
                </c:pt>
              </c:numCache>
            </c:numRef>
          </c:xVal>
          <c:yVal>
            <c:numRef>
              <c:f>'Data acqu, reduct, UA, AoA 0'!$E$102</c:f>
              <c:numCache>
                <c:formatCode>0.0000</c:formatCode>
                <c:ptCount val="1"/>
                <c:pt idx="0">
                  <c:v>0</c:v>
                </c:pt>
              </c:numCache>
            </c:numRef>
          </c:yVal>
        </c:ser>
        <c:ser>
          <c:idx val="2"/>
          <c:order val="2"/>
          <c:tx>
            <c:v>Load Cell Measurement</c:v>
          </c:tx>
          <c:spPr>
            <a:ln w="28575">
              <a:noFill/>
            </a:ln>
          </c:spPr>
          <c:xVal>
            <c:numRef>
              <c:f>'Data acqu, reduct, UA, AoA 0'!$F$102</c:f>
              <c:numCache>
                <c:formatCode>General</c:formatCode>
                <c:ptCount val="1"/>
                <c:pt idx="0">
                  <c:v>0</c:v>
                </c:pt>
              </c:numCache>
            </c:numRef>
          </c:xVal>
          <c:yVal>
            <c:numRef>
              <c:f>'Data acqu, reduct, UA, AoA 0'!$E$103</c:f>
              <c:numCache>
                <c:formatCode>0.0000</c:formatCode>
                <c:ptCount val="1"/>
                <c:pt idx="0">
                  <c:v>0</c:v>
                </c:pt>
              </c:numCache>
            </c:numRef>
          </c:yVal>
        </c:ser>
        <c:axId val="79311232"/>
        <c:axId val="79313152"/>
      </c:scatterChart>
      <c:valAx>
        <c:axId val="79311232"/>
        <c:scaling>
          <c:orientation val="minMax"/>
          <c:max val="20"/>
          <c:min val="0"/>
        </c:scaling>
        <c:axPos val="b"/>
        <c:title>
          <c:tx>
            <c:rich>
              <a:bodyPr/>
              <a:lstStyle/>
              <a:p>
                <a:pPr>
                  <a:defRPr sz="1000" b="1" i="0" u="none" strike="noStrike" baseline="0">
                    <a:solidFill>
                      <a:srgbClr val="000000"/>
                    </a:solidFill>
                    <a:latin typeface="Arial"/>
                    <a:ea typeface="Arial"/>
                    <a:cs typeface="Arial"/>
                  </a:defRPr>
                </a:pPr>
                <a:r>
                  <a:rPr lang="en-US" sz="1000"/>
                  <a:t>AoA</a:t>
                </a:r>
              </a:p>
            </c:rich>
          </c:tx>
          <c:layout>
            <c:manualLayout>
              <c:xMode val="edge"/>
              <c:yMode val="edge"/>
              <c:x val="0.47201623687347832"/>
              <c:y val="0.81826571101495549"/>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313152"/>
        <c:crosses val="autoZero"/>
        <c:crossBetween val="midCat"/>
        <c:majorUnit val="4"/>
      </c:valAx>
      <c:valAx>
        <c:axId val="79313152"/>
        <c:scaling>
          <c:orientation val="minMax"/>
          <c:min val="0"/>
        </c:scaling>
        <c:axPos val="l"/>
        <c:title>
          <c:tx>
            <c:rich>
              <a:bodyPr/>
              <a:lstStyle/>
              <a:p>
                <a:pPr>
                  <a:defRPr sz="1000" b="1" i="0" u="none" strike="noStrike" baseline="0">
                    <a:solidFill>
                      <a:srgbClr val="000000"/>
                    </a:solidFill>
                    <a:latin typeface="Arial"/>
                    <a:ea typeface="Arial"/>
                    <a:cs typeface="Arial"/>
                  </a:defRPr>
                </a:pPr>
                <a:r>
                  <a:rPr lang="en-US" sz="1000"/>
                  <a:t>Cl</a:t>
                </a:r>
              </a:p>
            </c:rich>
          </c:tx>
          <c:layout>
            <c:manualLayout>
              <c:xMode val="edge"/>
              <c:yMode val="edge"/>
              <c:x val="2.06091710585974E-2"/>
              <c:y val="0.37706578003725133"/>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311232"/>
        <c:crosses val="autoZero"/>
        <c:crossBetween val="midCat"/>
      </c:valAx>
      <c:spPr>
        <a:solidFill>
          <a:srgbClr val="FFFFFF"/>
        </a:solidFill>
        <a:ln w="12700">
          <a:solidFill>
            <a:srgbClr val="000000"/>
          </a:solidFill>
          <a:prstDash val="solid"/>
        </a:ln>
      </c:spPr>
    </c:plotArea>
    <c:legend>
      <c:legendPos val="t"/>
      <c:layout>
        <c:manualLayout>
          <c:xMode val="edge"/>
          <c:yMode val="edge"/>
          <c:x val="0.10287267133207351"/>
          <c:y val="0.11448788820649054"/>
          <c:w val="0.45374862802608495"/>
          <c:h val="0.14496649164220027"/>
        </c:manualLayout>
      </c:layout>
      <c:spPr>
        <a:noFill/>
        <a:ln w="3175">
          <a:no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sz="1200"/>
              <a:t>Coefficent of Drag (Cd)</a:t>
            </a:r>
            <a:r>
              <a:rPr lang="en-US" sz="1200" baseline="0"/>
              <a:t> Distribution for AoA 0°</a:t>
            </a:r>
            <a:endParaRPr lang="en-US" sz="1200"/>
          </a:p>
        </c:rich>
      </c:tx>
      <c:layout>
        <c:manualLayout>
          <c:xMode val="edge"/>
          <c:yMode val="edge"/>
          <c:x val="0.20902091571840076"/>
          <c:y val="0.89766921564504665"/>
        </c:manualLayout>
      </c:layout>
      <c:spPr>
        <a:noFill/>
        <a:ln w="25400">
          <a:noFill/>
        </a:ln>
      </c:spPr>
    </c:title>
    <c:plotArea>
      <c:layout>
        <c:manualLayout>
          <c:layoutTarget val="inner"/>
          <c:xMode val="edge"/>
          <c:yMode val="edge"/>
          <c:x val="0.12954947451118559"/>
          <c:y val="9.7251241827332899E-2"/>
          <c:w val="0.797010210107443"/>
          <c:h val="0.67732558139534882"/>
        </c:manualLayout>
      </c:layout>
      <c:scatterChart>
        <c:scatterStyle val="lineMarker"/>
        <c:ser>
          <c:idx val="1"/>
          <c:order val="0"/>
          <c:tx>
            <c:v>Benchmark Data</c:v>
          </c:tx>
          <c:spPr>
            <a:ln w="28575">
              <a:noFill/>
            </a:ln>
          </c:spPr>
          <c:marker>
            <c:symbol val="square"/>
            <c:size val="7"/>
            <c:spPr>
              <a:solidFill>
                <a:srgbClr val="FF00FF"/>
              </a:solidFill>
            </c:spPr>
          </c:marker>
          <c:xVal>
            <c:numRef>
              <c:f>'Reference data'!$F$17:$F$21</c:f>
              <c:numCache>
                <c:formatCode>General</c:formatCode>
                <c:ptCount val="5"/>
                <c:pt idx="0">
                  <c:v>0</c:v>
                </c:pt>
                <c:pt idx="1">
                  <c:v>4</c:v>
                </c:pt>
                <c:pt idx="2">
                  <c:v>8</c:v>
                </c:pt>
                <c:pt idx="3">
                  <c:v>12</c:v>
                </c:pt>
                <c:pt idx="4">
                  <c:v>16</c:v>
                </c:pt>
              </c:numCache>
            </c:numRef>
          </c:xVal>
          <c:yVal>
            <c:numRef>
              <c:f>'Reference data'!$G$17:$G$21</c:f>
              <c:numCache>
                <c:formatCode>General</c:formatCode>
                <c:ptCount val="5"/>
                <c:pt idx="0">
                  <c:v>1.7000000000000001E-2</c:v>
                </c:pt>
                <c:pt idx="1">
                  <c:v>3.0099999999999998E-2</c:v>
                </c:pt>
                <c:pt idx="2">
                  <c:v>4.2500000000000003E-2</c:v>
                </c:pt>
                <c:pt idx="3">
                  <c:v>6.4199999999999993E-2</c:v>
                </c:pt>
                <c:pt idx="4">
                  <c:v>0.109</c:v>
                </c:pt>
              </c:numCache>
            </c:numRef>
          </c:yVal>
        </c:ser>
        <c:ser>
          <c:idx val="2"/>
          <c:order val="1"/>
          <c:tx>
            <c:v>Load Cell Measurement</c:v>
          </c:tx>
          <c:spPr>
            <a:ln w="28575">
              <a:noFill/>
            </a:ln>
          </c:spPr>
          <c:xVal>
            <c:numRef>
              <c:f>'Data acqu, reduct, UA, AoA 0'!$F$102</c:f>
              <c:numCache>
                <c:formatCode>General</c:formatCode>
                <c:ptCount val="1"/>
                <c:pt idx="0">
                  <c:v>0</c:v>
                </c:pt>
              </c:numCache>
            </c:numRef>
          </c:xVal>
          <c:yVal>
            <c:numRef>
              <c:f>'Data acqu, reduct, UA, AoA 0'!$E$104</c:f>
              <c:numCache>
                <c:formatCode>0.0000</c:formatCode>
                <c:ptCount val="1"/>
                <c:pt idx="0">
                  <c:v>0</c:v>
                </c:pt>
              </c:numCache>
            </c:numRef>
          </c:yVal>
        </c:ser>
        <c:axId val="79379456"/>
        <c:axId val="79410304"/>
      </c:scatterChart>
      <c:valAx>
        <c:axId val="79379456"/>
        <c:scaling>
          <c:orientation val="minMax"/>
          <c:max val="20"/>
          <c:min val="0"/>
        </c:scaling>
        <c:axPos val="b"/>
        <c:title>
          <c:tx>
            <c:rich>
              <a:bodyPr/>
              <a:lstStyle/>
              <a:p>
                <a:pPr>
                  <a:defRPr sz="1000" b="1" i="0" u="none" strike="noStrike" baseline="0">
                    <a:solidFill>
                      <a:srgbClr val="000000"/>
                    </a:solidFill>
                    <a:latin typeface="Arial"/>
                    <a:ea typeface="Arial"/>
                    <a:cs typeface="Arial"/>
                  </a:defRPr>
                </a:pPr>
                <a:r>
                  <a:rPr lang="en-US" sz="1000"/>
                  <a:t>AoA</a:t>
                </a:r>
              </a:p>
            </c:rich>
          </c:tx>
          <c:layout>
            <c:manualLayout>
              <c:xMode val="edge"/>
              <c:yMode val="edge"/>
              <c:x val="0.47201623687347832"/>
              <c:y val="0.81826571101495549"/>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410304"/>
        <c:crosses val="autoZero"/>
        <c:crossBetween val="midCat"/>
        <c:majorUnit val="4"/>
      </c:valAx>
      <c:valAx>
        <c:axId val="79410304"/>
        <c:scaling>
          <c:orientation val="minMax"/>
          <c:min val="0"/>
        </c:scaling>
        <c:axPos val="l"/>
        <c:title>
          <c:tx>
            <c:rich>
              <a:bodyPr/>
              <a:lstStyle/>
              <a:p>
                <a:pPr>
                  <a:defRPr sz="1000" b="1" i="0" u="none" strike="noStrike" baseline="0">
                    <a:solidFill>
                      <a:srgbClr val="000000"/>
                    </a:solidFill>
                    <a:latin typeface="Arial"/>
                    <a:ea typeface="Arial"/>
                    <a:cs typeface="Arial"/>
                  </a:defRPr>
                </a:pPr>
                <a:r>
                  <a:rPr lang="en-US" sz="1000"/>
                  <a:t>Cd</a:t>
                </a:r>
              </a:p>
            </c:rich>
          </c:tx>
          <c:layout>
            <c:manualLayout>
              <c:xMode val="edge"/>
              <c:yMode val="edge"/>
              <c:x val="1.4534531552326219E-2"/>
              <c:y val="0.40048981438758308"/>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379456"/>
        <c:crosses val="autoZero"/>
        <c:crossBetween val="midCat"/>
      </c:valAx>
      <c:spPr>
        <a:solidFill>
          <a:srgbClr val="FFFFFF"/>
        </a:solidFill>
        <a:ln w="12700">
          <a:solidFill>
            <a:srgbClr val="000000"/>
          </a:solidFill>
          <a:prstDash val="solid"/>
        </a:ln>
      </c:spPr>
    </c:plotArea>
    <c:legend>
      <c:legendPos val="t"/>
      <c:layout>
        <c:manualLayout>
          <c:xMode val="edge"/>
          <c:yMode val="edge"/>
          <c:x val="0.14233022836365777"/>
          <c:y val="0.11448788820649054"/>
          <c:w val="0.27858108839681101"/>
          <c:h val="0.13325447446703417"/>
        </c:manualLayout>
      </c:layout>
      <c:spPr>
        <a:solidFill>
          <a:srgbClr val="FFFFFF"/>
        </a:solidFill>
        <a:ln w="3175">
          <a:no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sz="1200"/>
              <a:t>Coefficent of Pressure (Cp )</a:t>
            </a:r>
            <a:r>
              <a:rPr lang="en-US" sz="1200" baseline="0"/>
              <a:t> Distribution</a:t>
            </a:r>
            <a:endParaRPr lang="en-US" sz="1200"/>
          </a:p>
        </c:rich>
      </c:tx>
      <c:layout>
        <c:manualLayout>
          <c:xMode val="edge"/>
          <c:yMode val="edge"/>
          <c:x val="0.20902091571840076"/>
          <c:y val="0.89766921564504654"/>
        </c:manualLayout>
      </c:layout>
      <c:spPr>
        <a:noFill/>
        <a:ln w="25400">
          <a:noFill/>
        </a:ln>
      </c:spPr>
    </c:title>
    <c:plotArea>
      <c:layout>
        <c:manualLayout>
          <c:layoutTarget val="inner"/>
          <c:xMode val="edge"/>
          <c:yMode val="edge"/>
          <c:x val="0.12954947451118543"/>
          <c:y val="9.7251241827332899E-2"/>
          <c:w val="0.797010210107443"/>
          <c:h val="0.67732558139534882"/>
        </c:manualLayout>
      </c:layout>
      <c:scatterChart>
        <c:scatterStyle val="lineMarker"/>
        <c:ser>
          <c:idx val="1"/>
          <c:order val="0"/>
          <c:tx>
            <c:v>Benchmark Data</c:v>
          </c:tx>
          <c:spPr>
            <a:ln w="28575">
              <a:noFill/>
            </a:ln>
          </c:spPr>
          <c:marker>
            <c:symbol val="square"/>
            <c:size val="7"/>
            <c:spPr>
              <a:solidFill>
                <a:srgbClr val="FF00FF"/>
              </a:solidFill>
            </c:spPr>
          </c:marker>
          <c:xVal>
            <c:numRef>
              <c:f>'Reference data'!$C$4:$C$33</c:f>
              <c:numCache>
                <c:formatCode>General</c:formatCode>
                <c:ptCount val="30"/>
                <c:pt idx="0">
                  <c:v>0</c:v>
                </c:pt>
                <c:pt idx="1">
                  <c:v>1.25</c:v>
                </c:pt>
                <c:pt idx="2">
                  <c:v>2.5</c:v>
                </c:pt>
                <c:pt idx="3">
                  <c:v>5</c:v>
                </c:pt>
                <c:pt idx="4">
                  <c:v>7.5</c:v>
                </c:pt>
                <c:pt idx="5">
                  <c:v>10</c:v>
                </c:pt>
                <c:pt idx="6">
                  <c:v>15</c:v>
                </c:pt>
                <c:pt idx="7">
                  <c:v>20</c:v>
                </c:pt>
                <c:pt idx="8">
                  <c:v>30</c:v>
                </c:pt>
                <c:pt idx="9">
                  <c:v>40</c:v>
                </c:pt>
                <c:pt idx="10">
                  <c:v>50</c:v>
                </c:pt>
                <c:pt idx="11">
                  <c:v>60</c:v>
                </c:pt>
                <c:pt idx="12">
                  <c:v>70</c:v>
                </c:pt>
                <c:pt idx="13">
                  <c:v>80</c:v>
                </c:pt>
                <c:pt idx="14">
                  <c:v>90</c:v>
                </c:pt>
                <c:pt idx="15">
                  <c:v>100</c:v>
                </c:pt>
                <c:pt idx="16">
                  <c:v>90</c:v>
                </c:pt>
                <c:pt idx="17">
                  <c:v>80</c:v>
                </c:pt>
                <c:pt idx="18">
                  <c:v>70</c:v>
                </c:pt>
                <c:pt idx="19">
                  <c:v>60</c:v>
                </c:pt>
                <c:pt idx="20">
                  <c:v>50</c:v>
                </c:pt>
                <c:pt idx="21">
                  <c:v>40</c:v>
                </c:pt>
                <c:pt idx="22">
                  <c:v>30</c:v>
                </c:pt>
                <c:pt idx="23">
                  <c:v>20</c:v>
                </c:pt>
                <c:pt idx="24">
                  <c:v>15</c:v>
                </c:pt>
                <c:pt idx="25">
                  <c:v>10</c:v>
                </c:pt>
                <c:pt idx="26">
                  <c:v>7.5</c:v>
                </c:pt>
                <c:pt idx="27">
                  <c:v>5</c:v>
                </c:pt>
                <c:pt idx="28">
                  <c:v>2.5</c:v>
                </c:pt>
                <c:pt idx="29">
                  <c:v>1.25</c:v>
                </c:pt>
              </c:numCache>
            </c:numRef>
          </c:xVal>
          <c:yVal>
            <c:numRef>
              <c:f>'Reference data'!$D$4:$D$33</c:f>
              <c:numCache>
                <c:formatCode>General</c:formatCode>
                <c:ptCount val="30"/>
                <c:pt idx="0">
                  <c:v>-0.78513314873688156</c:v>
                </c:pt>
                <c:pt idx="1">
                  <c:v>-1.9841554712337195</c:v>
                </c:pt>
                <c:pt idx="2">
                  <c:v>-2.2082350528150956</c:v>
                </c:pt>
                <c:pt idx="3">
                  <c:v>-2.2090896660171606</c:v>
                </c:pt>
                <c:pt idx="4">
                  <c:v>-2.0686767169179228</c:v>
                </c:pt>
                <c:pt idx="5">
                  <c:v>-1.8835674973506988</c:v>
                </c:pt>
                <c:pt idx="6">
                  <c:v>-1.6511981677092946</c:v>
                </c:pt>
                <c:pt idx="7">
                  <c:v>-1.5204423477933886</c:v>
                </c:pt>
                <c:pt idx="8">
                  <c:v>-1.0734796431135267</c:v>
                </c:pt>
                <c:pt idx="9">
                  <c:v>-0.90725737531193396</c:v>
                </c:pt>
                <c:pt idx="10">
                  <c:v>-0.75470891874337676</c:v>
                </c:pt>
                <c:pt idx="11">
                  <c:v>-0.58686288585786073</c:v>
                </c:pt>
                <c:pt idx="12">
                  <c:v>-0.41799131712986698</c:v>
                </c:pt>
                <c:pt idx="13">
                  <c:v>-0.26672478036440705</c:v>
                </c:pt>
                <c:pt idx="14">
                  <c:v>-0.1195603869688579</c:v>
                </c:pt>
                <c:pt idx="15">
                  <c:v>1.7092264041294911E-2</c:v>
                </c:pt>
                <c:pt idx="16">
                  <c:v>2.2818172495128703E-2</c:v>
                </c:pt>
                <c:pt idx="17">
                  <c:v>8.4606707004409795E-3</c:v>
                </c:pt>
                <c:pt idx="18">
                  <c:v>1.8203261203979079E-2</c:v>
                </c:pt>
                <c:pt idx="19">
                  <c:v>3.5466447885686939E-2</c:v>
                </c:pt>
                <c:pt idx="20">
                  <c:v>6.7258059002495471E-2</c:v>
                </c:pt>
                <c:pt idx="21">
                  <c:v>0.10152804840529177</c:v>
                </c:pt>
                <c:pt idx="22">
                  <c:v>0.14075479438006358</c:v>
                </c:pt>
                <c:pt idx="23">
                  <c:v>0.20356886473182237</c:v>
                </c:pt>
                <c:pt idx="24">
                  <c:v>0.2364714730113151</c:v>
                </c:pt>
                <c:pt idx="25">
                  <c:v>0.27595460294670632</c:v>
                </c:pt>
                <c:pt idx="26">
                  <c:v>0.3602194646702902</c:v>
                </c:pt>
                <c:pt idx="27">
                  <c:v>0.48670221857587259</c:v>
                </c:pt>
                <c:pt idx="28">
                  <c:v>0.66215430895976479</c:v>
                </c:pt>
                <c:pt idx="29">
                  <c:v>0.92879362800396537</c:v>
                </c:pt>
              </c:numCache>
            </c:numRef>
          </c:yVal>
        </c:ser>
        <c:ser>
          <c:idx val="0"/>
          <c:order val="1"/>
          <c:tx>
            <c:v>Experimental Data</c:v>
          </c:tx>
          <c:spPr>
            <a:ln w="28575">
              <a:noFill/>
            </a:ln>
          </c:spPr>
          <c:xVal>
            <c:numRef>
              <c:f>'Data acqu, reduct, UA, AoA 16 '!$C$63:$C$93</c:f>
              <c:numCache>
                <c:formatCode>General</c:formatCode>
                <c:ptCount val="31"/>
                <c:pt idx="0">
                  <c:v>0</c:v>
                </c:pt>
                <c:pt idx="1">
                  <c:v>1.25</c:v>
                </c:pt>
                <c:pt idx="2">
                  <c:v>2.5</c:v>
                </c:pt>
                <c:pt idx="3">
                  <c:v>5</c:v>
                </c:pt>
                <c:pt idx="4">
                  <c:v>7.5</c:v>
                </c:pt>
                <c:pt idx="5">
                  <c:v>10</c:v>
                </c:pt>
                <c:pt idx="6">
                  <c:v>15</c:v>
                </c:pt>
                <c:pt idx="7">
                  <c:v>20</c:v>
                </c:pt>
                <c:pt idx="8">
                  <c:v>30</c:v>
                </c:pt>
                <c:pt idx="9">
                  <c:v>40</c:v>
                </c:pt>
                <c:pt idx="10">
                  <c:v>50</c:v>
                </c:pt>
                <c:pt idx="11">
                  <c:v>60</c:v>
                </c:pt>
                <c:pt idx="12">
                  <c:v>70</c:v>
                </c:pt>
                <c:pt idx="13">
                  <c:v>80</c:v>
                </c:pt>
                <c:pt idx="14">
                  <c:v>90</c:v>
                </c:pt>
                <c:pt idx="15">
                  <c:v>100</c:v>
                </c:pt>
                <c:pt idx="16">
                  <c:v>90</c:v>
                </c:pt>
                <c:pt idx="17">
                  <c:v>80</c:v>
                </c:pt>
                <c:pt idx="18">
                  <c:v>70</c:v>
                </c:pt>
                <c:pt idx="19">
                  <c:v>60</c:v>
                </c:pt>
                <c:pt idx="20">
                  <c:v>50</c:v>
                </c:pt>
                <c:pt idx="21">
                  <c:v>40</c:v>
                </c:pt>
                <c:pt idx="22">
                  <c:v>30</c:v>
                </c:pt>
                <c:pt idx="23">
                  <c:v>20</c:v>
                </c:pt>
                <c:pt idx="24">
                  <c:v>15</c:v>
                </c:pt>
                <c:pt idx="25">
                  <c:v>10</c:v>
                </c:pt>
                <c:pt idx="26">
                  <c:v>7.5</c:v>
                </c:pt>
                <c:pt idx="27">
                  <c:v>5</c:v>
                </c:pt>
                <c:pt idx="28">
                  <c:v>2.5</c:v>
                </c:pt>
                <c:pt idx="29">
                  <c:v>1.25</c:v>
                </c:pt>
                <c:pt idx="30">
                  <c:v>0</c:v>
                </c:pt>
              </c:numCache>
            </c:numRef>
          </c:xVal>
          <c:yVal>
            <c:numRef>
              <c:f>'Data acqu, reduct, UA, AoA 16 '!$E$63:$E$93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yVal>
        </c:ser>
        <c:axId val="79724544"/>
        <c:axId val="79726464"/>
      </c:scatterChart>
      <c:valAx>
        <c:axId val="79724544"/>
        <c:scaling>
          <c:orientation val="minMax"/>
          <c:max val="100"/>
        </c:scaling>
        <c:axPos val="b"/>
        <c:title>
          <c:tx>
            <c:rich>
              <a:bodyPr/>
              <a:lstStyle/>
              <a:p>
                <a:pPr>
                  <a:defRPr sz="1000" b="1" i="0" u="none" strike="noStrike" baseline="0">
                    <a:solidFill>
                      <a:srgbClr val="000000"/>
                    </a:solidFill>
                    <a:latin typeface="Arial"/>
                    <a:ea typeface="Arial"/>
                    <a:cs typeface="Arial"/>
                  </a:defRPr>
                </a:pPr>
                <a:r>
                  <a:rPr lang="en-US" sz="1000"/>
                  <a:t>X/Chord</a:t>
                </a:r>
              </a:p>
            </c:rich>
          </c:tx>
          <c:layout>
            <c:manualLayout>
              <c:xMode val="edge"/>
              <c:yMode val="edge"/>
              <c:x val="0.47201623687347832"/>
              <c:y val="0.8182657110149556"/>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726464"/>
        <c:crosses val="autoZero"/>
        <c:crossBetween val="midCat"/>
      </c:valAx>
      <c:valAx>
        <c:axId val="79726464"/>
        <c:scaling>
          <c:orientation val="minMax"/>
          <c:max val="1.5"/>
          <c:min val="-2.5"/>
        </c:scaling>
        <c:axPos val="l"/>
        <c:title>
          <c:tx>
            <c:rich>
              <a:bodyPr/>
              <a:lstStyle/>
              <a:p>
                <a:pPr>
                  <a:defRPr sz="1000" b="1" i="0" u="none" strike="noStrike" baseline="0">
                    <a:solidFill>
                      <a:srgbClr val="000000"/>
                    </a:solidFill>
                    <a:latin typeface="Arial"/>
                    <a:ea typeface="Arial"/>
                    <a:cs typeface="Arial"/>
                  </a:defRPr>
                </a:pPr>
                <a:r>
                  <a:rPr lang="en-US" sz="1000"/>
                  <a:t>Cp</a:t>
                </a:r>
              </a:p>
            </c:rich>
          </c:tx>
          <c:layout>
            <c:manualLayout>
              <c:xMode val="edge"/>
              <c:yMode val="edge"/>
              <c:x val="2.6330186849727159E-2"/>
              <c:y val="0.32240969988647655"/>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724544"/>
        <c:crosses val="autoZero"/>
        <c:crossBetween val="midCat"/>
      </c:valAx>
      <c:spPr>
        <a:solidFill>
          <a:srgbClr val="FFFFFF"/>
        </a:solidFill>
        <a:ln w="12700">
          <a:solidFill>
            <a:srgbClr val="000000"/>
          </a:solidFill>
          <a:prstDash val="solid"/>
        </a:ln>
      </c:spPr>
    </c:plotArea>
    <c:legend>
      <c:legendPos val="t"/>
      <c:layout>
        <c:manualLayout>
          <c:xMode val="edge"/>
          <c:yMode val="edge"/>
          <c:x val="0.60060102198964771"/>
          <c:y val="0.13010395110092995"/>
          <c:w val="0.31072323324784107"/>
          <c:h val="0.12544650157943216"/>
        </c:manualLayout>
      </c:layout>
      <c:spPr>
        <a:solidFill>
          <a:srgbClr val="FFFFFF"/>
        </a:solidFill>
        <a:ln w="3175">
          <a:no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44" r="0.7500000000000004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sz="1200"/>
              <a:t>Coefficent of Lift (Cl)</a:t>
            </a:r>
            <a:r>
              <a:rPr lang="en-US" sz="1200" baseline="0"/>
              <a:t> Distribution for AoA 16°</a:t>
            </a:r>
            <a:endParaRPr lang="en-US" sz="1200"/>
          </a:p>
        </c:rich>
      </c:tx>
      <c:layout>
        <c:manualLayout>
          <c:xMode val="edge"/>
          <c:yMode val="edge"/>
          <c:x val="0.1518107920004865"/>
          <c:y val="0.8976692471017369"/>
        </c:manualLayout>
      </c:layout>
      <c:spPr>
        <a:noFill/>
        <a:ln w="25400">
          <a:noFill/>
        </a:ln>
      </c:spPr>
    </c:title>
    <c:plotArea>
      <c:layout>
        <c:manualLayout>
          <c:layoutTarget val="inner"/>
          <c:xMode val="edge"/>
          <c:yMode val="edge"/>
          <c:x val="0.12954947451118548"/>
          <c:y val="9.7251241827332899E-2"/>
          <c:w val="0.797010210107443"/>
          <c:h val="0.67732558139534882"/>
        </c:manualLayout>
      </c:layout>
      <c:scatterChart>
        <c:scatterStyle val="lineMarker"/>
        <c:ser>
          <c:idx val="1"/>
          <c:order val="0"/>
          <c:tx>
            <c:v>Benchmark Data</c:v>
          </c:tx>
          <c:spPr>
            <a:ln w="28575">
              <a:noFill/>
            </a:ln>
          </c:spPr>
          <c:marker>
            <c:symbol val="square"/>
            <c:size val="7"/>
            <c:spPr>
              <a:solidFill>
                <a:srgbClr val="FF00FF"/>
              </a:solidFill>
            </c:spPr>
          </c:marker>
          <c:xVal>
            <c:numRef>
              <c:f>'Reference data'!$F$4:$F$11</c:f>
              <c:numCache>
                <c:formatCode>General</c:formatCode>
                <c:ptCount val="8"/>
                <c:pt idx="0">
                  <c:v>0</c:v>
                </c:pt>
                <c:pt idx="1">
                  <c:v>4</c:v>
                </c:pt>
                <c:pt idx="2">
                  <c:v>8</c:v>
                </c:pt>
                <c:pt idx="3">
                  <c:v>12</c:v>
                </c:pt>
                <c:pt idx="4">
                  <c:v>16</c:v>
                </c:pt>
              </c:numCache>
            </c:numRef>
          </c:xVal>
          <c:yVal>
            <c:numRef>
              <c:f>'Reference data'!$G$4:$G$11</c:f>
              <c:numCache>
                <c:formatCode>General</c:formatCode>
                <c:ptCount val="8"/>
                <c:pt idx="0">
                  <c:v>0.2</c:v>
                </c:pt>
                <c:pt idx="1">
                  <c:v>0.38</c:v>
                </c:pt>
                <c:pt idx="2">
                  <c:v>0.63</c:v>
                </c:pt>
                <c:pt idx="3">
                  <c:v>0.82</c:v>
                </c:pt>
                <c:pt idx="4">
                  <c:v>1.2</c:v>
                </c:pt>
              </c:numCache>
            </c:numRef>
          </c:yVal>
        </c:ser>
        <c:ser>
          <c:idx val="0"/>
          <c:order val="1"/>
          <c:tx>
            <c:v>Pressure Distribution Measurement</c:v>
          </c:tx>
          <c:spPr>
            <a:ln w="28575">
              <a:noFill/>
            </a:ln>
          </c:spPr>
          <c:xVal>
            <c:numRef>
              <c:f>'Data acqu, reduct, UA, AoA 16 '!$F$102</c:f>
              <c:numCache>
                <c:formatCode>General</c:formatCode>
                <c:ptCount val="1"/>
                <c:pt idx="0">
                  <c:v>16</c:v>
                </c:pt>
              </c:numCache>
            </c:numRef>
          </c:xVal>
          <c:yVal>
            <c:numRef>
              <c:f>'Data acqu, reduct, UA, AoA 16 '!$E$102</c:f>
              <c:numCache>
                <c:formatCode>0.0000</c:formatCode>
                <c:ptCount val="1"/>
                <c:pt idx="0">
                  <c:v>0</c:v>
                </c:pt>
              </c:numCache>
            </c:numRef>
          </c:yVal>
        </c:ser>
        <c:ser>
          <c:idx val="2"/>
          <c:order val="2"/>
          <c:tx>
            <c:v>Load Cell Measurement</c:v>
          </c:tx>
          <c:spPr>
            <a:ln w="28575">
              <a:noFill/>
            </a:ln>
          </c:spPr>
          <c:xVal>
            <c:numRef>
              <c:f>'Data acqu, reduct, UA, AoA 16 '!$F$102</c:f>
              <c:numCache>
                <c:formatCode>General</c:formatCode>
                <c:ptCount val="1"/>
                <c:pt idx="0">
                  <c:v>16</c:v>
                </c:pt>
              </c:numCache>
            </c:numRef>
          </c:xVal>
          <c:yVal>
            <c:numRef>
              <c:f>'Data acqu, reduct, UA, AoA 16 '!$E$103</c:f>
              <c:numCache>
                <c:formatCode>0.0000</c:formatCode>
                <c:ptCount val="1"/>
                <c:pt idx="0">
                  <c:v>0</c:v>
                </c:pt>
              </c:numCache>
            </c:numRef>
          </c:yVal>
        </c:ser>
        <c:axId val="79748480"/>
        <c:axId val="79844864"/>
      </c:scatterChart>
      <c:valAx>
        <c:axId val="79748480"/>
        <c:scaling>
          <c:orientation val="minMax"/>
          <c:max val="20"/>
          <c:min val="0"/>
        </c:scaling>
        <c:axPos val="b"/>
        <c:title>
          <c:tx>
            <c:rich>
              <a:bodyPr/>
              <a:lstStyle/>
              <a:p>
                <a:pPr>
                  <a:defRPr sz="1000" b="1" i="0" u="none" strike="noStrike" baseline="0">
                    <a:solidFill>
                      <a:srgbClr val="000000"/>
                    </a:solidFill>
                    <a:latin typeface="Arial"/>
                    <a:ea typeface="Arial"/>
                    <a:cs typeface="Arial"/>
                  </a:defRPr>
                </a:pPr>
                <a:r>
                  <a:rPr lang="en-US" sz="1000"/>
                  <a:t>AoA</a:t>
                </a:r>
              </a:p>
            </c:rich>
          </c:tx>
          <c:layout>
            <c:manualLayout>
              <c:xMode val="edge"/>
              <c:yMode val="edge"/>
              <c:x val="0.47201623687347832"/>
              <c:y val="0.81826571101495549"/>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844864"/>
        <c:crosses val="autoZero"/>
        <c:crossBetween val="midCat"/>
        <c:majorUnit val="4"/>
      </c:valAx>
      <c:valAx>
        <c:axId val="79844864"/>
        <c:scaling>
          <c:orientation val="minMax"/>
          <c:min val="0"/>
        </c:scaling>
        <c:axPos val="l"/>
        <c:title>
          <c:tx>
            <c:rich>
              <a:bodyPr/>
              <a:lstStyle/>
              <a:p>
                <a:pPr>
                  <a:defRPr sz="1000" b="1" i="0" u="none" strike="noStrike" baseline="0">
                    <a:solidFill>
                      <a:srgbClr val="000000"/>
                    </a:solidFill>
                    <a:latin typeface="Arial"/>
                    <a:ea typeface="Arial"/>
                    <a:cs typeface="Arial"/>
                  </a:defRPr>
                </a:pPr>
                <a:r>
                  <a:rPr lang="en-US" sz="1000"/>
                  <a:t>Cl</a:t>
                </a:r>
              </a:p>
            </c:rich>
          </c:tx>
          <c:layout>
            <c:manualLayout>
              <c:xMode val="edge"/>
              <c:yMode val="edge"/>
              <c:x val="2.0609171058597397E-2"/>
              <c:y val="0.37706578003725111"/>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748480"/>
        <c:crosses val="autoZero"/>
        <c:crossBetween val="midCat"/>
      </c:valAx>
      <c:spPr>
        <a:solidFill>
          <a:srgbClr val="FFFFFF"/>
        </a:solidFill>
        <a:ln w="12700">
          <a:solidFill>
            <a:srgbClr val="000000"/>
          </a:solidFill>
          <a:prstDash val="solid"/>
        </a:ln>
      </c:spPr>
    </c:plotArea>
    <c:legend>
      <c:legendPos val="t"/>
      <c:layout>
        <c:manualLayout>
          <c:xMode val="edge"/>
          <c:yMode val="edge"/>
          <c:x val="0.10287267133207351"/>
          <c:y val="0.1222958996566012"/>
          <c:w val="0.45374862802608507"/>
          <c:h val="0.14496649164220013"/>
        </c:manualLayout>
      </c:layout>
      <c:spPr>
        <a:noFill/>
        <a:ln w="3175">
          <a:no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078" r="0.75000000000000078"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sz="1200"/>
              <a:t>Coefficent of Drag (Cd)</a:t>
            </a:r>
            <a:r>
              <a:rPr lang="en-US" sz="1200" baseline="0"/>
              <a:t> Distribution for AoA 16°</a:t>
            </a:r>
            <a:endParaRPr lang="en-US" sz="1200"/>
          </a:p>
        </c:rich>
      </c:tx>
      <c:layout>
        <c:manualLayout>
          <c:xMode val="edge"/>
          <c:yMode val="edge"/>
          <c:x val="0.16522912110761009"/>
          <c:y val="0.88049838475605635"/>
        </c:manualLayout>
      </c:layout>
      <c:spPr>
        <a:noFill/>
        <a:ln w="25400">
          <a:noFill/>
        </a:ln>
      </c:spPr>
    </c:title>
    <c:plotArea>
      <c:layout>
        <c:manualLayout>
          <c:layoutTarget val="inner"/>
          <c:xMode val="edge"/>
          <c:yMode val="edge"/>
          <c:x val="0.12954947451118554"/>
          <c:y val="9.7251241827332899E-2"/>
          <c:w val="0.797010210107443"/>
          <c:h val="0.67732558139534882"/>
        </c:manualLayout>
      </c:layout>
      <c:scatterChart>
        <c:scatterStyle val="lineMarker"/>
        <c:ser>
          <c:idx val="1"/>
          <c:order val="0"/>
          <c:tx>
            <c:v>Benchmark Data</c:v>
          </c:tx>
          <c:spPr>
            <a:ln w="28575">
              <a:noFill/>
            </a:ln>
          </c:spPr>
          <c:marker>
            <c:symbol val="square"/>
            <c:size val="7"/>
            <c:spPr>
              <a:solidFill>
                <a:srgbClr val="FF00FF"/>
              </a:solidFill>
            </c:spPr>
          </c:marker>
          <c:xVal>
            <c:numRef>
              <c:f>'Reference data'!$F$17:$F$21</c:f>
              <c:numCache>
                <c:formatCode>General</c:formatCode>
                <c:ptCount val="5"/>
                <c:pt idx="0">
                  <c:v>0</c:v>
                </c:pt>
                <c:pt idx="1">
                  <c:v>4</c:v>
                </c:pt>
                <c:pt idx="2">
                  <c:v>8</c:v>
                </c:pt>
                <c:pt idx="3">
                  <c:v>12</c:v>
                </c:pt>
                <c:pt idx="4">
                  <c:v>16</c:v>
                </c:pt>
              </c:numCache>
            </c:numRef>
          </c:xVal>
          <c:yVal>
            <c:numRef>
              <c:f>'Reference data'!$G$17:$G$21</c:f>
              <c:numCache>
                <c:formatCode>General</c:formatCode>
                <c:ptCount val="5"/>
                <c:pt idx="0">
                  <c:v>1.7000000000000001E-2</c:v>
                </c:pt>
                <c:pt idx="1">
                  <c:v>3.0099999999999998E-2</c:v>
                </c:pt>
                <c:pt idx="2">
                  <c:v>4.2500000000000003E-2</c:v>
                </c:pt>
                <c:pt idx="3">
                  <c:v>6.4199999999999993E-2</c:v>
                </c:pt>
                <c:pt idx="4">
                  <c:v>0.109</c:v>
                </c:pt>
              </c:numCache>
            </c:numRef>
          </c:yVal>
        </c:ser>
        <c:ser>
          <c:idx val="2"/>
          <c:order val="1"/>
          <c:tx>
            <c:v>Load Cell Measurement</c:v>
          </c:tx>
          <c:spPr>
            <a:ln w="28575">
              <a:noFill/>
            </a:ln>
          </c:spPr>
          <c:xVal>
            <c:numRef>
              <c:f>'Data acqu, reduct, UA, AoA 16 '!$F$102</c:f>
              <c:numCache>
                <c:formatCode>General</c:formatCode>
                <c:ptCount val="1"/>
                <c:pt idx="0">
                  <c:v>16</c:v>
                </c:pt>
              </c:numCache>
            </c:numRef>
          </c:xVal>
          <c:yVal>
            <c:numRef>
              <c:f>'Data acqu, reduct, UA, AoA 16 '!$E$104</c:f>
              <c:numCache>
                <c:formatCode>0.0000</c:formatCode>
                <c:ptCount val="1"/>
                <c:pt idx="0">
                  <c:v>0</c:v>
                </c:pt>
              </c:numCache>
            </c:numRef>
          </c:yVal>
        </c:ser>
        <c:axId val="79874304"/>
        <c:axId val="79929728"/>
      </c:scatterChart>
      <c:valAx>
        <c:axId val="79874304"/>
        <c:scaling>
          <c:orientation val="minMax"/>
          <c:max val="20"/>
          <c:min val="0"/>
        </c:scaling>
        <c:axPos val="b"/>
        <c:title>
          <c:tx>
            <c:rich>
              <a:bodyPr/>
              <a:lstStyle/>
              <a:p>
                <a:pPr>
                  <a:defRPr sz="1000" b="1" i="0" u="none" strike="noStrike" baseline="0">
                    <a:solidFill>
                      <a:srgbClr val="000000"/>
                    </a:solidFill>
                    <a:latin typeface="Arial"/>
                    <a:ea typeface="Arial"/>
                    <a:cs typeface="Arial"/>
                  </a:defRPr>
                </a:pPr>
                <a:r>
                  <a:rPr lang="en-US" sz="1000"/>
                  <a:t>AoA</a:t>
                </a:r>
              </a:p>
            </c:rich>
          </c:tx>
          <c:layout>
            <c:manualLayout>
              <c:xMode val="edge"/>
              <c:yMode val="edge"/>
              <c:x val="0.47201623687347832"/>
              <c:y val="0.81826571101495549"/>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929728"/>
        <c:crosses val="autoZero"/>
        <c:crossBetween val="midCat"/>
        <c:majorUnit val="4"/>
      </c:valAx>
      <c:valAx>
        <c:axId val="79929728"/>
        <c:scaling>
          <c:orientation val="minMax"/>
          <c:min val="0"/>
        </c:scaling>
        <c:axPos val="l"/>
        <c:title>
          <c:tx>
            <c:rich>
              <a:bodyPr/>
              <a:lstStyle/>
              <a:p>
                <a:pPr>
                  <a:defRPr sz="1000" b="1" i="0" u="none" strike="noStrike" baseline="0">
                    <a:solidFill>
                      <a:srgbClr val="000000"/>
                    </a:solidFill>
                    <a:latin typeface="Arial"/>
                    <a:ea typeface="Arial"/>
                    <a:cs typeface="Arial"/>
                  </a:defRPr>
                </a:pPr>
                <a:r>
                  <a:rPr lang="en-US" sz="1000"/>
                  <a:t>Cd</a:t>
                </a:r>
              </a:p>
            </c:rich>
          </c:tx>
          <c:layout>
            <c:manualLayout>
              <c:xMode val="edge"/>
              <c:yMode val="edge"/>
              <c:x val="1.4534531552326219E-2"/>
              <c:y val="0.40048981438758297"/>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9874304"/>
        <c:crosses val="autoZero"/>
        <c:crossBetween val="midCat"/>
      </c:valAx>
      <c:spPr>
        <a:solidFill>
          <a:srgbClr val="FFFFFF"/>
        </a:solidFill>
        <a:ln w="12700">
          <a:solidFill>
            <a:srgbClr val="000000"/>
          </a:solidFill>
          <a:prstDash val="solid"/>
        </a:ln>
      </c:spPr>
    </c:plotArea>
    <c:legend>
      <c:legendPos val="t"/>
      <c:layout>
        <c:manualLayout>
          <c:xMode val="edge"/>
          <c:yMode val="edge"/>
          <c:x val="0.14233014481518949"/>
          <c:y val="0.11839189393154587"/>
          <c:w val="0.27858108839681089"/>
          <c:h val="0.13325447446703409"/>
        </c:manualLayout>
      </c:layout>
      <c:spPr>
        <a:solidFill>
          <a:srgbClr val="FFFFFF"/>
        </a:solidFill>
        <a:ln w="3175">
          <a:no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sz="1200"/>
              <a:t>Coefficent of Lift (Cl)</a:t>
            </a:r>
            <a:r>
              <a:rPr lang="en-US" sz="1200" baseline="0"/>
              <a:t> Distribution</a:t>
            </a:r>
            <a:endParaRPr lang="en-US" sz="1200"/>
          </a:p>
        </c:rich>
      </c:tx>
      <c:layout>
        <c:manualLayout>
          <c:xMode val="edge"/>
          <c:yMode val="edge"/>
          <c:x val="0.20902091571840076"/>
          <c:y val="0.89766921564504665"/>
        </c:manualLayout>
      </c:layout>
      <c:spPr>
        <a:noFill/>
        <a:ln w="25400">
          <a:noFill/>
        </a:ln>
      </c:spPr>
    </c:title>
    <c:plotArea>
      <c:layout>
        <c:manualLayout>
          <c:layoutTarget val="inner"/>
          <c:xMode val="edge"/>
          <c:yMode val="edge"/>
          <c:x val="0.12954947451118554"/>
          <c:y val="9.7251241827332899E-2"/>
          <c:w val="0.797010210107443"/>
          <c:h val="0.67732558139534882"/>
        </c:manualLayout>
      </c:layout>
      <c:scatterChart>
        <c:scatterStyle val="lineMarker"/>
        <c:ser>
          <c:idx val="1"/>
          <c:order val="0"/>
          <c:tx>
            <c:v>Benchmark Data</c:v>
          </c:tx>
          <c:spPr>
            <a:ln w="28575">
              <a:noFill/>
            </a:ln>
          </c:spPr>
          <c:marker>
            <c:symbol val="square"/>
            <c:size val="7"/>
            <c:spPr>
              <a:solidFill>
                <a:srgbClr val="FF00FF"/>
              </a:solidFill>
            </c:spPr>
          </c:marker>
          <c:xVal>
            <c:numRef>
              <c:f>'Reference data'!$F$4:$F$11</c:f>
              <c:numCache>
                <c:formatCode>General</c:formatCode>
                <c:ptCount val="8"/>
                <c:pt idx="0">
                  <c:v>0</c:v>
                </c:pt>
                <c:pt idx="1">
                  <c:v>4</c:v>
                </c:pt>
                <c:pt idx="2">
                  <c:v>8</c:v>
                </c:pt>
                <c:pt idx="3">
                  <c:v>12</c:v>
                </c:pt>
                <c:pt idx="4">
                  <c:v>16</c:v>
                </c:pt>
              </c:numCache>
            </c:numRef>
          </c:xVal>
          <c:yVal>
            <c:numRef>
              <c:f>'Reference data'!$G$4:$G$11</c:f>
              <c:numCache>
                <c:formatCode>General</c:formatCode>
                <c:ptCount val="8"/>
                <c:pt idx="0">
                  <c:v>0.2</c:v>
                </c:pt>
                <c:pt idx="1">
                  <c:v>0.38</c:v>
                </c:pt>
                <c:pt idx="2">
                  <c:v>0.63</c:v>
                </c:pt>
                <c:pt idx="3">
                  <c:v>0.82</c:v>
                </c:pt>
                <c:pt idx="4">
                  <c:v>1.2</c:v>
                </c:pt>
              </c:numCache>
            </c:numRef>
          </c:yVal>
        </c:ser>
        <c:ser>
          <c:idx val="0"/>
          <c:order val="1"/>
          <c:tx>
            <c:v>Pressure Distribution Measurement</c:v>
          </c:tx>
          <c:spPr>
            <a:ln w="28575">
              <a:noFill/>
            </a:ln>
          </c:spPr>
          <c:xVal>
            <c:numRef>
              <c:f>'Data acqu, reduct, UA, AoA 16 '!$O$142:$O$143</c:f>
              <c:numCache>
                <c:formatCode>General</c:formatCode>
                <c:ptCount val="2"/>
                <c:pt idx="0">
                  <c:v>0</c:v>
                </c:pt>
                <c:pt idx="1">
                  <c:v>16</c:v>
                </c:pt>
              </c:numCache>
            </c:numRef>
          </c:xVal>
          <c:yVal>
            <c:numRef>
              <c:f>'Data acqu, reduct, UA, AoA 16 '!$N$142:$N$143</c:f>
              <c:numCache>
                <c:formatCode>0.0000</c:formatCode>
                <c:ptCount val="2"/>
                <c:pt idx="0" formatCode="General">
                  <c:v>0</c:v>
                </c:pt>
                <c:pt idx="1">
                  <c:v>0</c:v>
                </c:pt>
              </c:numCache>
            </c:numRef>
          </c:yVal>
        </c:ser>
        <c:ser>
          <c:idx val="2"/>
          <c:order val="2"/>
          <c:tx>
            <c:v>Load Cell Measurement</c:v>
          </c:tx>
          <c:spPr>
            <a:ln w="28575">
              <a:noFill/>
            </a:ln>
          </c:spPr>
          <c:xVal>
            <c:numRef>
              <c:f>'Data acqu, reduct, UA, AoA 16 '!$O$145:$O$146</c:f>
              <c:numCache>
                <c:formatCode>General</c:formatCode>
                <c:ptCount val="2"/>
                <c:pt idx="0">
                  <c:v>0</c:v>
                </c:pt>
                <c:pt idx="1">
                  <c:v>16</c:v>
                </c:pt>
              </c:numCache>
            </c:numRef>
          </c:xVal>
          <c:yVal>
            <c:numRef>
              <c:f>'Data acqu, reduct, UA, AoA 16 '!$N$145:$N$146</c:f>
              <c:numCache>
                <c:formatCode>0.0000</c:formatCode>
                <c:ptCount val="2"/>
                <c:pt idx="0" formatCode="General">
                  <c:v>0</c:v>
                </c:pt>
                <c:pt idx="1">
                  <c:v>0</c:v>
                </c:pt>
              </c:numCache>
            </c:numRef>
          </c:yVal>
        </c:ser>
        <c:axId val="80025472"/>
        <c:axId val="80052224"/>
      </c:scatterChart>
      <c:valAx>
        <c:axId val="80025472"/>
        <c:scaling>
          <c:orientation val="minMax"/>
          <c:max val="20"/>
          <c:min val="0"/>
        </c:scaling>
        <c:axPos val="b"/>
        <c:title>
          <c:tx>
            <c:rich>
              <a:bodyPr/>
              <a:lstStyle/>
              <a:p>
                <a:pPr>
                  <a:defRPr sz="1000" b="1" i="0" u="none" strike="noStrike" baseline="0">
                    <a:solidFill>
                      <a:srgbClr val="000000"/>
                    </a:solidFill>
                    <a:latin typeface="Arial"/>
                    <a:ea typeface="Arial"/>
                    <a:cs typeface="Arial"/>
                  </a:defRPr>
                </a:pPr>
                <a:r>
                  <a:rPr lang="en-US" sz="1000"/>
                  <a:t>AoA</a:t>
                </a:r>
              </a:p>
            </c:rich>
          </c:tx>
          <c:layout>
            <c:manualLayout>
              <c:xMode val="edge"/>
              <c:yMode val="edge"/>
              <c:x val="0.47201623687347832"/>
              <c:y val="0.81826571101495549"/>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80052224"/>
        <c:crosses val="autoZero"/>
        <c:crossBetween val="midCat"/>
        <c:majorUnit val="4"/>
      </c:valAx>
      <c:valAx>
        <c:axId val="80052224"/>
        <c:scaling>
          <c:orientation val="minMax"/>
          <c:min val="0"/>
        </c:scaling>
        <c:axPos val="l"/>
        <c:title>
          <c:tx>
            <c:rich>
              <a:bodyPr/>
              <a:lstStyle/>
              <a:p>
                <a:pPr>
                  <a:defRPr sz="1000" b="1" i="0" u="none" strike="noStrike" baseline="0">
                    <a:solidFill>
                      <a:srgbClr val="000000"/>
                    </a:solidFill>
                    <a:latin typeface="Arial"/>
                    <a:ea typeface="Arial"/>
                    <a:cs typeface="Arial"/>
                  </a:defRPr>
                </a:pPr>
                <a:r>
                  <a:rPr lang="en-US" sz="1000"/>
                  <a:t>Cl</a:t>
                </a:r>
              </a:p>
            </c:rich>
          </c:tx>
          <c:layout>
            <c:manualLayout>
              <c:xMode val="edge"/>
              <c:yMode val="edge"/>
              <c:x val="2.06091710585974E-2"/>
              <c:y val="0.37706578003725133"/>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80025472"/>
        <c:crosses val="autoZero"/>
        <c:crossBetween val="midCat"/>
      </c:valAx>
      <c:spPr>
        <a:solidFill>
          <a:srgbClr val="FFFFFF"/>
        </a:solidFill>
        <a:ln w="12700">
          <a:solidFill>
            <a:srgbClr val="000000"/>
          </a:solidFill>
          <a:prstDash val="solid"/>
        </a:ln>
      </c:spPr>
    </c:plotArea>
    <c:legend>
      <c:legendPos val="t"/>
      <c:layout>
        <c:manualLayout>
          <c:xMode val="edge"/>
          <c:yMode val="edge"/>
          <c:x val="0.1057331798719303"/>
          <c:y val="0.13010391110671185"/>
          <c:w val="0.45374862802608495"/>
          <c:h val="0.14496649164220027"/>
        </c:manualLayout>
      </c:layout>
      <c:spPr>
        <a:noFill/>
        <a:ln w="3175">
          <a:no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00" b="1" i="0" u="none" strike="noStrike" baseline="0">
                <a:solidFill>
                  <a:srgbClr val="000000"/>
                </a:solidFill>
                <a:latin typeface="Arial"/>
                <a:ea typeface="Arial"/>
                <a:cs typeface="Arial"/>
              </a:defRPr>
            </a:pPr>
            <a:r>
              <a:rPr lang="en-US" sz="1200"/>
              <a:t>Coefficent of Drag (Cd)</a:t>
            </a:r>
            <a:r>
              <a:rPr lang="en-US" sz="1200" baseline="0"/>
              <a:t> Distribution</a:t>
            </a:r>
            <a:endParaRPr lang="en-US" sz="1200"/>
          </a:p>
        </c:rich>
      </c:tx>
      <c:layout>
        <c:manualLayout>
          <c:xMode val="edge"/>
          <c:yMode val="edge"/>
          <c:x val="0.20902091571840076"/>
          <c:y val="0.89766921564504665"/>
        </c:manualLayout>
      </c:layout>
      <c:spPr>
        <a:noFill/>
        <a:ln w="25400">
          <a:noFill/>
        </a:ln>
      </c:spPr>
    </c:title>
    <c:plotArea>
      <c:layout>
        <c:manualLayout>
          <c:layoutTarget val="inner"/>
          <c:xMode val="edge"/>
          <c:yMode val="edge"/>
          <c:x val="0.12954947451118559"/>
          <c:y val="9.7251241827332899E-2"/>
          <c:w val="0.797010210107443"/>
          <c:h val="0.67732558139534882"/>
        </c:manualLayout>
      </c:layout>
      <c:scatterChart>
        <c:scatterStyle val="lineMarker"/>
        <c:ser>
          <c:idx val="1"/>
          <c:order val="0"/>
          <c:tx>
            <c:v>Benchmark Data</c:v>
          </c:tx>
          <c:spPr>
            <a:ln w="28575">
              <a:noFill/>
            </a:ln>
          </c:spPr>
          <c:marker>
            <c:symbol val="square"/>
            <c:size val="7"/>
            <c:spPr>
              <a:solidFill>
                <a:srgbClr val="FF00FF"/>
              </a:solidFill>
            </c:spPr>
          </c:marker>
          <c:xVal>
            <c:numRef>
              <c:f>'Reference data'!$F$17:$F$21</c:f>
              <c:numCache>
                <c:formatCode>General</c:formatCode>
                <c:ptCount val="5"/>
                <c:pt idx="0">
                  <c:v>0</c:v>
                </c:pt>
                <c:pt idx="1">
                  <c:v>4</c:v>
                </c:pt>
                <c:pt idx="2">
                  <c:v>8</c:v>
                </c:pt>
                <c:pt idx="3">
                  <c:v>12</c:v>
                </c:pt>
                <c:pt idx="4">
                  <c:v>16</c:v>
                </c:pt>
              </c:numCache>
            </c:numRef>
          </c:xVal>
          <c:yVal>
            <c:numRef>
              <c:f>'Reference data'!$G$17:$G$21</c:f>
              <c:numCache>
                <c:formatCode>General</c:formatCode>
                <c:ptCount val="5"/>
                <c:pt idx="0">
                  <c:v>1.7000000000000001E-2</c:v>
                </c:pt>
                <c:pt idx="1">
                  <c:v>3.0099999999999998E-2</c:v>
                </c:pt>
                <c:pt idx="2">
                  <c:v>4.2500000000000003E-2</c:v>
                </c:pt>
                <c:pt idx="3">
                  <c:v>6.4199999999999993E-2</c:v>
                </c:pt>
                <c:pt idx="4">
                  <c:v>0.109</c:v>
                </c:pt>
              </c:numCache>
            </c:numRef>
          </c:yVal>
        </c:ser>
        <c:ser>
          <c:idx val="2"/>
          <c:order val="1"/>
          <c:tx>
            <c:v>Load Cell Measurement</c:v>
          </c:tx>
          <c:spPr>
            <a:ln w="28575">
              <a:noFill/>
            </a:ln>
          </c:spPr>
          <c:xVal>
            <c:numRef>
              <c:f>'Data acqu, reduct, UA, AoA 16 '!$O$148:$O$149</c:f>
              <c:numCache>
                <c:formatCode>General</c:formatCode>
                <c:ptCount val="2"/>
                <c:pt idx="0">
                  <c:v>0</c:v>
                </c:pt>
                <c:pt idx="1">
                  <c:v>16</c:v>
                </c:pt>
              </c:numCache>
            </c:numRef>
          </c:xVal>
          <c:yVal>
            <c:numRef>
              <c:f>'Data acqu, reduct, UA, AoA 16 '!$N$148:$N$149</c:f>
              <c:numCache>
                <c:formatCode>0.0000</c:formatCode>
                <c:ptCount val="2"/>
                <c:pt idx="0" formatCode="General">
                  <c:v>0</c:v>
                </c:pt>
                <c:pt idx="1">
                  <c:v>0</c:v>
                </c:pt>
              </c:numCache>
            </c:numRef>
          </c:yVal>
        </c:ser>
        <c:axId val="80081664"/>
        <c:axId val="80083584"/>
      </c:scatterChart>
      <c:valAx>
        <c:axId val="80081664"/>
        <c:scaling>
          <c:orientation val="minMax"/>
          <c:max val="20"/>
          <c:min val="0"/>
        </c:scaling>
        <c:axPos val="b"/>
        <c:title>
          <c:tx>
            <c:rich>
              <a:bodyPr/>
              <a:lstStyle/>
              <a:p>
                <a:pPr>
                  <a:defRPr sz="1000" b="1" i="0" u="none" strike="noStrike" baseline="0">
                    <a:solidFill>
                      <a:srgbClr val="000000"/>
                    </a:solidFill>
                    <a:latin typeface="Arial"/>
                    <a:ea typeface="Arial"/>
                    <a:cs typeface="Arial"/>
                  </a:defRPr>
                </a:pPr>
                <a:r>
                  <a:rPr lang="en-US" sz="1000"/>
                  <a:t>AoA</a:t>
                </a:r>
              </a:p>
            </c:rich>
          </c:tx>
          <c:layout>
            <c:manualLayout>
              <c:xMode val="edge"/>
              <c:yMode val="edge"/>
              <c:x val="0.47201623687347832"/>
              <c:y val="0.81826571101495549"/>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80083584"/>
        <c:crosses val="autoZero"/>
        <c:crossBetween val="midCat"/>
        <c:majorUnit val="4"/>
      </c:valAx>
      <c:valAx>
        <c:axId val="80083584"/>
        <c:scaling>
          <c:orientation val="minMax"/>
          <c:min val="0"/>
        </c:scaling>
        <c:axPos val="l"/>
        <c:title>
          <c:tx>
            <c:rich>
              <a:bodyPr/>
              <a:lstStyle/>
              <a:p>
                <a:pPr>
                  <a:defRPr sz="1000" b="1" i="0" u="none" strike="noStrike" baseline="0">
                    <a:solidFill>
                      <a:srgbClr val="000000"/>
                    </a:solidFill>
                    <a:latin typeface="Arial"/>
                    <a:ea typeface="Arial"/>
                    <a:cs typeface="Arial"/>
                  </a:defRPr>
                </a:pPr>
                <a:r>
                  <a:rPr lang="en-US" sz="1000"/>
                  <a:t>Cd</a:t>
                </a:r>
              </a:p>
            </c:rich>
          </c:tx>
          <c:layout>
            <c:manualLayout>
              <c:xMode val="edge"/>
              <c:yMode val="edge"/>
              <c:x val="1.4534531552326219E-2"/>
              <c:y val="0.40048981438758308"/>
            </c:manualLayout>
          </c:layout>
          <c:spPr>
            <a:noFill/>
            <a:ln w="25400">
              <a:noFill/>
            </a:ln>
          </c:spPr>
        </c:title>
        <c:numFmt formatCode="General" sourceLinked="1"/>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80081664"/>
        <c:crosses val="autoZero"/>
        <c:crossBetween val="midCat"/>
      </c:valAx>
      <c:spPr>
        <a:solidFill>
          <a:srgbClr val="FFFFFF"/>
        </a:solidFill>
        <a:ln w="12700">
          <a:solidFill>
            <a:srgbClr val="000000"/>
          </a:solidFill>
          <a:prstDash val="solid"/>
        </a:ln>
      </c:spPr>
    </c:plotArea>
    <c:legend>
      <c:legendPos val="t"/>
      <c:layout>
        <c:manualLayout>
          <c:xMode val="edge"/>
          <c:yMode val="edge"/>
          <c:x val="0.14816914372306253"/>
          <c:y val="0.12620017398949299"/>
          <c:w val="0.27858108839681101"/>
          <c:h val="0.13325447446703417"/>
        </c:manualLayout>
      </c:layout>
      <c:spPr>
        <a:solidFill>
          <a:srgbClr val="FFFFFF"/>
        </a:solidFill>
        <a:ln w="3175">
          <a:no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3.1838551826591295E-2"/>
          <c:y val="5.1759998531652078E-2"/>
          <c:w val="0.90418324291741992"/>
          <c:h val="0.6979560596883434"/>
        </c:manualLayout>
      </c:layout>
      <c:scatterChart>
        <c:scatterStyle val="lineMarker"/>
        <c:ser>
          <c:idx val="0"/>
          <c:order val="0"/>
          <c:spPr>
            <a:ln w="28575">
              <a:noFill/>
            </a:ln>
          </c:spPr>
          <c:trendline>
            <c:trendlineType val="linear"/>
            <c:dispEq val="1"/>
            <c:trendlineLbl>
              <c:layout>
                <c:manualLayout>
                  <c:x val="-0.43449454894087625"/>
                  <c:y val="-0.14174403024796736"/>
                </c:manualLayout>
              </c:layout>
              <c:numFmt formatCode="General" sourceLinked="0"/>
              <c:spPr>
                <a:solidFill>
                  <a:sysClr val="window" lastClr="FFFFFF"/>
                </a:solidFill>
                <a:ln>
                  <a:noFill/>
                </a:ln>
              </c:spPr>
              <c:txPr>
                <a:bodyPr/>
                <a:lstStyle/>
                <a:p>
                  <a:pPr>
                    <a:defRPr/>
                  </a:pPr>
                  <a:endParaRPr lang="en-US"/>
                </a:p>
              </c:txPr>
            </c:trendlineLbl>
          </c:trendline>
          <c:xVal>
            <c:numRef>
              <c:f>'Drag and Lift calibration'!$C$5:$C$9</c:f>
              <c:numCache>
                <c:formatCode>General</c:formatCode>
                <c:ptCount val="5"/>
              </c:numCache>
            </c:numRef>
          </c:xVal>
          <c:yVal>
            <c:numRef>
              <c:f>'Drag and Lift calibration'!$B$5:$B$9</c:f>
              <c:numCache>
                <c:formatCode>0.000</c:formatCode>
                <c:ptCount val="5"/>
                <c:pt idx="0">
                  <c:v>0</c:v>
                </c:pt>
                <c:pt idx="1">
                  <c:v>2.8919144999999999</c:v>
                </c:pt>
                <c:pt idx="2">
                  <c:v>4.0682865000000001</c:v>
                </c:pt>
                <c:pt idx="3">
                  <c:v>7.4993715000000005</c:v>
                </c:pt>
                <c:pt idx="4">
                  <c:v>16.0280685</c:v>
                </c:pt>
              </c:numCache>
            </c:numRef>
          </c:yVal>
        </c:ser>
        <c:axId val="80247040"/>
        <c:axId val="80269696"/>
      </c:scatterChart>
      <c:valAx>
        <c:axId val="80247040"/>
        <c:scaling>
          <c:orientation val="minMax"/>
          <c:max val="0"/>
          <c:min val="-1"/>
        </c:scaling>
        <c:axPos val="b"/>
        <c:title>
          <c:tx>
            <c:rich>
              <a:bodyPr/>
              <a:lstStyle/>
              <a:p>
                <a:pPr>
                  <a:defRPr/>
                </a:pPr>
                <a:r>
                  <a:rPr lang="en-US"/>
                  <a:t>Load</a:t>
                </a:r>
                <a:r>
                  <a:rPr lang="en-US" baseline="0"/>
                  <a:t> Cell Output, [</a:t>
                </a:r>
                <a:r>
                  <a:rPr lang="en-US"/>
                  <a:t>Volts]</a:t>
                </a:r>
              </a:p>
            </c:rich>
          </c:tx>
          <c:layout/>
        </c:title>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80269696"/>
        <c:crosses val="autoZero"/>
        <c:crossBetween val="midCat"/>
      </c:valAx>
      <c:valAx>
        <c:axId val="80269696"/>
        <c:scaling>
          <c:orientation val="minMax"/>
          <c:min val="0"/>
        </c:scaling>
        <c:axPos val="l"/>
        <c:title>
          <c:tx>
            <c:rich>
              <a:bodyPr rot="-5400000" vert="horz"/>
              <a:lstStyle/>
              <a:p>
                <a:pPr>
                  <a:defRPr/>
                </a:pPr>
                <a:r>
                  <a:rPr lang="en-US"/>
                  <a:t>Drag Force,</a:t>
                </a:r>
                <a:r>
                  <a:rPr lang="en-US" baseline="0"/>
                  <a:t> [N]</a:t>
                </a:r>
                <a:endParaRPr lang="en-US"/>
              </a:p>
            </c:rich>
          </c:tx>
          <c:layout>
            <c:manualLayout>
              <c:xMode val="edge"/>
              <c:yMode val="edge"/>
              <c:x val="0.94755879221274308"/>
              <c:y val="0.25220637630086462"/>
            </c:manualLayout>
          </c:layout>
        </c:title>
        <c:numFmt formatCode="0" sourceLinked="0"/>
        <c:tickLblPos val="nextTo"/>
        <c:crossAx val="80247040"/>
        <c:crosses val="autoZero"/>
        <c:crossBetween val="midCat"/>
      </c:valAx>
    </c:plotArea>
    <c:plotVisOnly val="1"/>
    <c:dispBlanksAs val="gap"/>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png"/><Relationship Id="rId10" Type="http://schemas.openxmlformats.org/officeDocument/2006/relationships/chart" Target="../charts/chart1.xml"/><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6.xml"/><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png"/><Relationship Id="rId15" Type="http://schemas.openxmlformats.org/officeDocument/2006/relationships/chart" Target="../charts/chart8.xml"/><Relationship Id="rId10" Type="http://schemas.openxmlformats.org/officeDocument/2006/relationships/chart" Target="../charts/chart4.xml"/><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13.wmf"/><Relationship Id="rId2" Type="http://schemas.openxmlformats.org/officeDocument/2006/relationships/image" Target="../media/image12.wmf"/><Relationship Id="rId1" Type="http://schemas.openxmlformats.org/officeDocument/2006/relationships/image" Target="../media/image11.wmf"/><Relationship Id="rId4" Type="http://schemas.openxmlformats.org/officeDocument/2006/relationships/image" Target="../media/image1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3.wmf"/><Relationship Id="rId2" Type="http://schemas.openxmlformats.org/officeDocument/2006/relationships/image" Target="../media/image12.wmf"/><Relationship Id="rId1" Type="http://schemas.openxmlformats.org/officeDocument/2006/relationships/image" Target="../media/image11.wmf"/><Relationship Id="rId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0</xdr:col>
      <xdr:colOff>38100</xdr:colOff>
      <xdr:row>28</xdr:row>
      <xdr:rowOff>47625</xdr:rowOff>
    </xdr:from>
    <xdr:to>
      <xdr:col>2</xdr:col>
      <xdr:colOff>476250</xdr:colOff>
      <xdr:row>32</xdr:row>
      <xdr:rowOff>9525</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38100" y="4619625"/>
          <a:ext cx="2390775" cy="60960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19050</xdr:colOff>
      <xdr:row>116</xdr:row>
      <xdr:rowOff>152400</xdr:rowOff>
    </xdr:from>
    <xdr:to>
      <xdr:col>2</xdr:col>
      <xdr:colOff>155575</xdr:colOff>
      <xdr:row>119</xdr:row>
      <xdr:rowOff>104774</xdr:rowOff>
    </xdr:to>
    <xdr:pic>
      <xdr:nvPicPr>
        <xdr:cNvPr id="3" name="Picture 13"/>
        <xdr:cNvPicPr>
          <a:picLocks noChangeAspect="1" noChangeArrowheads="1"/>
        </xdr:cNvPicPr>
      </xdr:nvPicPr>
      <xdr:blipFill>
        <a:blip xmlns:r="http://schemas.openxmlformats.org/officeDocument/2006/relationships" r:embed="rId2"/>
        <a:srcRect/>
        <a:stretch>
          <a:fillRect/>
        </a:stretch>
      </xdr:blipFill>
      <xdr:spPr bwMode="auto">
        <a:xfrm>
          <a:off x="19050" y="19183350"/>
          <a:ext cx="2105025" cy="438149"/>
        </a:xfrm>
        <a:prstGeom prst="rect">
          <a:avLst/>
        </a:prstGeom>
        <a:noFill/>
        <a:ln w="0">
          <a:solidFill>
            <a:srgbClr val="000000"/>
          </a:solidFill>
          <a:miter lim="800000"/>
          <a:headEnd/>
          <a:tailEnd/>
        </a:ln>
      </xdr:spPr>
    </xdr:pic>
    <xdr:clientData/>
  </xdr:twoCellAnchor>
  <xdr:twoCellAnchor editAs="oneCell">
    <xdr:from>
      <xdr:col>2</xdr:col>
      <xdr:colOff>457200</xdr:colOff>
      <xdr:row>117</xdr:row>
      <xdr:rowOff>57150</xdr:rowOff>
    </xdr:from>
    <xdr:to>
      <xdr:col>4</xdr:col>
      <xdr:colOff>163419</xdr:colOff>
      <xdr:row>119</xdr:row>
      <xdr:rowOff>4102</xdr:rowOff>
    </xdr:to>
    <xdr:pic>
      <xdr:nvPicPr>
        <xdr:cNvPr id="4" name="Picture 14"/>
        <xdr:cNvPicPr>
          <a:picLocks noChangeAspect="1" noChangeArrowheads="1"/>
        </xdr:cNvPicPr>
      </xdr:nvPicPr>
      <xdr:blipFill>
        <a:blip xmlns:r="http://schemas.openxmlformats.org/officeDocument/2006/relationships" r:embed="rId3"/>
        <a:srcRect/>
        <a:stretch>
          <a:fillRect/>
        </a:stretch>
      </xdr:blipFill>
      <xdr:spPr bwMode="auto">
        <a:xfrm>
          <a:off x="2409825" y="19250025"/>
          <a:ext cx="1162050" cy="270802"/>
        </a:xfrm>
        <a:prstGeom prst="rect">
          <a:avLst/>
        </a:prstGeom>
        <a:noFill/>
        <a:ln w="0">
          <a:solidFill>
            <a:srgbClr val="000000"/>
          </a:solidFill>
          <a:miter lim="800000"/>
          <a:headEnd/>
          <a:tailEnd/>
        </a:ln>
      </xdr:spPr>
    </xdr:pic>
    <xdr:clientData/>
  </xdr:twoCellAnchor>
  <xdr:twoCellAnchor editAs="oneCell">
    <xdr:from>
      <xdr:col>4</xdr:col>
      <xdr:colOff>504825</xdr:colOff>
      <xdr:row>117</xdr:row>
      <xdr:rowOff>57150</xdr:rowOff>
    </xdr:from>
    <xdr:to>
      <xdr:col>6</xdr:col>
      <xdr:colOff>374650</xdr:colOff>
      <xdr:row>119</xdr:row>
      <xdr:rowOff>9524</xdr:rowOff>
    </xdr:to>
    <xdr:pic>
      <xdr:nvPicPr>
        <xdr:cNvPr id="5" name="Picture 15"/>
        <xdr:cNvPicPr>
          <a:picLocks noChangeAspect="1" noChangeArrowheads="1"/>
        </xdr:cNvPicPr>
      </xdr:nvPicPr>
      <xdr:blipFill>
        <a:blip xmlns:r="http://schemas.openxmlformats.org/officeDocument/2006/relationships" r:embed="rId4"/>
        <a:srcRect/>
        <a:stretch>
          <a:fillRect/>
        </a:stretch>
      </xdr:blipFill>
      <xdr:spPr bwMode="auto">
        <a:xfrm>
          <a:off x="3886200" y="19250025"/>
          <a:ext cx="1133475" cy="276224"/>
        </a:xfrm>
        <a:prstGeom prst="rect">
          <a:avLst/>
        </a:prstGeom>
        <a:noFill/>
        <a:ln w="0">
          <a:solidFill>
            <a:srgbClr val="000000"/>
          </a:solidFill>
          <a:miter lim="800000"/>
          <a:headEnd/>
          <a:tailEnd/>
        </a:ln>
      </xdr:spPr>
    </xdr:pic>
    <xdr:clientData/>
  </xdr:twoCellAnchor>
  <xdr:twoCellAnchor editAs="oneCell">
    <xdr:from>
      <xdr:col>0</xdr:col>
      <xdr:colOff>0</xdr:colOff>
      <xdr:row>120</xdr:row>
      <xdr:rowOff>0</xdr:rowOff>
    </xdr:from>
    <xdr:to>
      <xdr:col>2</xdr:col>
      <xdr:colOff>155575</xdr:colOff>
      <xdr:row>122</xdr:row>
      <xdr:rowOff>95250</xdr:rowOff>
    </xdr:to>
    <xdr:pic>
      <xdr:nvPicPr>
        <xdr:cNvPr id="6" name="Picture 16"/>
        <xdr:cNvPicPr>
          <a:picLocks noChangeAspect="1" noChangeArrowheads="1"/>
        </xdr:cNvPicPr>
      </xdr:nvPicPr>
      <xdr:blipFill>
        <a:blip xmlns:r="http://schemas.openxmlformats.org/officeDocument/2006/relationships" r:embed="rId5"/>
        <a:srcRect/>
        <a:stretch>
          <a:fillRect/>
        </a:stretch>
      </xdr:blipFill>
      <xdr:spPr bwMode="auto">
        <a:xfrm>
          <a:off x="0" y="19678650"/>
          <a:ext cx="2124075" cy="419100"/>
        </a:xfrm>
        <a:prstGeom prst="rect">
          <a:avLst/>
        </a:prstGeom>
        <a:noFill/>
        <a:ln w="0">
          <a:solidFill>
            <a:srgbClr val="000000"/>
          </a:solidFill>
          <a:miter lim="800000"/>
          <a:headEnd/>
          <a:tailEnd/>
        </a:ln>
      </xdr:spPr>
    </xdr:pic>
    <xdr:clientData/>
  </xdr:twoCellAnchor>
  <xdr:twoCellAnchor editAs="oneCell">
    <xdr:from>
      <xdr:col>2</xdr:col>
      <xdr:colOff>466725</xdr:colOff>
      <xdr:row>120</xdr:row>
      <xdr:rowOff>47625</xdr:rowOff>
    </xdr:from>
    <xdr:to>
      <xdr:col>4</xdr:col>
      <xdr:colOff>163419</xdr:colOff>
      <xdr:row>122</xdr:row>
      <xdr:rowOff>47625</xdr:rowOff>
    </xdr:to>
    <xdr:pic>
      <xdr:nvPicPr>
        <xdr:cNvPr id="7" name="Picture 17"/>
        <xdr:cNvPicPr>
          <a:picLocks noChangeAspect="1" noChangeArrowheads="1"/>
        </xdr:cNvPicPr>
      </xdr:nvPicPr>
      <xdr:blipFill>
        <a:blip xmlns:r="http://schemas.openxmlformats.org/officeDocument/2006/relationships" r:embed="rId6"/>
        <a:srcRect/>
        <a:stretch>
          <a:fillRect/>
        </a:stretch>
      </xdr:blipFill>
      <xdr:spPr bwMode="auto">
        <a:xfrm>
          <a:off x="2419350" y="19726275"/>
          <a:ext cx="1152525" cy="323850"/>
        </a:xfrm>
        <a:prstGeom prst="rect">
          <a:avLst/>
        </a:prstGeom>
        <a:noFill/>
        <a:ln w="0">
          <a:solidFill>
            <a:srgbClr val="000000"/>
          </a:solidFill>
          <a:miter lim="800000"/>
          <a:headEnd/>
          <a:tailEnd/>
        </a:ln>
      </xdr:spPr>
    </xdr:pic>
    <xdr:clientData/>
  </xdr:twoCellAnchor>
  <xdr:twoCellAnchor editAs="oneCell">
    <xdr:from>
      <xdr:col>4</xdr:col>
      <xdr:colOff>504825</xdr:colOff>
      <xdr:row>120</xdr:row>
      <xdr:rowOff>28575</xdr:rowOff>
    </xdr:from>
    <xdr:to>
      <xdr:col>6</xdr:col>
      <xdr:colOff>422275</xdr:colOff>
      <xdr:row>122</xdr:row>
      <xdr:rowOff>0</xdr:rowOff>
    </xdr:to>
    <xdr:pic>
      <xdr:nvPicPr>
        <xdr:cNvPr id="8" name="Picture 18"/>
        <xdr:cNvPicPr>
          <a:picLocks noChangeAspect="1" noChangeArrowheads="1"/>
        </xdr:cNvPicPr>
      </xdr:nvPicPr>
      <xdr:blipFill>
        <a:blip xmlns:r="http://schemas.openxmlformats.org/officeDocument/2006/relationships" r:embed="rId7"/>
        <a:srcRect/>
        <a:stretch>
          <a:fillRect/>
        </a:stretch>
      </xdr:blipFill>
      <xdr:spPr bwMode="auto">
        <a:xfrm>
          <a:off x="3886200" y="19707225"/>
          <a:ext cx="1181100" cy="295275"/>
        </a:xfrm>
        <a:prstGeom prst="rect">
          <a:avLst/>
        </a:prstGeom>
        <a:noFill/>
        <a:ln w="0">
          <a:solidFill>
            <a:srgbClr val="000000"/>
          </a:solidFill>
          <a:miter lim="800000"/>
          <a:headEnd/>
          <a:tailEnd/>
        </a:ln>
      </xdr:spPr>
    </xdr:pic>
    <xdr:clientData/>
  </xdr:twoCellAnchor>
  <xdr:twoCellAnchor editAs="oneCell">
    <xdr:from>
      <xdr:col>0</xdr:col>
      <xdr:colOff>0</xdr:colOff>
      <xdr:row>105</xdr:row>
      <xdr:rowOff>19050</xdr:rowOff>
    </xdr:from>
    <xdr:to>
      <xdr:col>5</xdr:col>
      <xdr:colOff>360269</xdr:colOff>
      <xdr:row>116</xdr:row>
      <xdr:rowOff>114301</xdr:rowOff>
    </xdr:to>
    <xdr:pic>
      <xdr:nvPicPr>
        <xdr:cNvPr id="9" name="Picture 19"/>
        <xdr:cNvPicPr>
          <a:picLocks noChangeAspect="1" noChangeArrowheads="1"/>
        </xdr:cNvPicPr>
      </xdr:nvPicPr>
      <xdr:blipFill>
        <a:blip xmlns:r="http://schemas.openxmlformats.org/officeDocument/2006/relationships" r:embed="rId8"/>
        <a:srcRect/>
        <a:stretch>
          <a:fillRect/>
        </a:stretch>
      </xdr:blipFill>
      <xdr:spPr bwMode="auto">
        <a:xfrm>
          <a:off x="0" y="17259300"/>
          <a:ext cx="4410075" cy="1885951"/>
        </a:xfrm>
        <a:prstGeom prst="rect">
          <a:avLst/>
        </a:prstGeom>
        <a:noFill/>
        <a:ln w="1">
          <a:noFill/>
          <a:miter lim="800000"/>
          <a:headEnd/>
          <a:tailEnd/>
        </a:ln>
      </xdr:spPr>
    </xdr:pic>
    <xdr:clientData/>
  </xdr:twoCellAnchor>
  <xdr:twoCellAnchor editAs="oneCell">
    <xdr:from>
      <xdr:col>0</xdr:col>
      <xdr:colOff>47625</xdr:colOff>
      <xdr:row>98</xdr:row>
      <xdr:rowOff>47625</xdr:rowOff>
    </xdr:from>
    <xdr:to>
      <xdr:col>1</xdr:col>
      <xdr:colOff>838200</xdr:colOff>
      <xdr:row>99</xdr:row>
      <xdr:rowOff>142876</xdr:rowOff>
    </xdr:to>
    <xdr:pic>
      <xdr:nvPicPr>
        <xdr:cNvPr id="10" name="Picture 20"/>
        <xdr:cNvPicPr>
          <a:picLocks noChangeAspect="1" noChangeArrowheads="1"/>
        </xdr:cNvPicPr>
      </xdr:nvPicPr>
      <xdr:blipFill>
        <a:blip xmlns:r="http://schemas.openxmlformats.org/officeDocument/2006/relationships" r:embed="rId9"/>
        <a:srcRect/>
        <a:stretch>
          <a:fillRect/>
        </a:stretch>
      </xdr:blipFill>
      <xdr:spPr bwMode="auto">
        <a:xfrm>
          <a:off x="47625" y="16144875"/>
          <a:ext cx="1866900" cy="257176"/>
        </a:xfrm>
        <a:prstGeom prst="rect">
          <a:avLst/>
        </a:prstGeom>
        <a:noFill/>
        <a:ln w="0">
          <a:solidFill>
            <a:srgbClr val="000000"/>
          </a:solidFill>
          <a:miter lim="800000"/>
          <a:headEnd/>
          <a:tailEnd/>
        </a:ln>
      </xdr:spPr>
    </xdr:pic>
    <xdr:clientData/>
  </xdr:twoCellAnchor>
  <xdr:twoCellAnchor>
    <xdr:from>
      <xdr:col>11</xdr:col>
      <xdr:colOff>214033</xdr:colOff>
      <xdr:row>78</xdr:row>
      <xdr:rowOff>31376</xdr:rowOff>
    </xdr:from>
    <xdr:to>
      <xdr:col>18</xdr:col>
      <xdr:colOff>417980</xdr:colOff>
      <xdr:row>98</xdr:row>
      <xdr:rowOff>79562</xdr:rowOff>
    </xdr:to>
    <xdr:graphicFrame macro="">
      <xdr:nvGraphicFramePr>
        <xdr:cNvPr id="11"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11</xdr:col>
      <xdr:colOff>203387</xdr:colOff>
      <xdr:row>49</xdr:row>
      <xdr:rowOff>104775</xdr:rowOff>
    </xdr:from>
    <xdr:to>
      <xdr:col>18</xdr:col>
      <xdr:colOff>432547</xdr:colOff>
      <xdr:row>74</xdr:row>
      <xdr:rowOff>148477</xdr:rowOff>
    </xdr:to>
    <xdr:pic>
      <xdr:nvPicPr>
        <xdr:cNvPr id="12" name="Picture 11"/>
        <xdr:cNvPicPr>
          <a:picLocks noGrp="1" noChangeAspect="1" noChangeArrowheads="1"/>
        </xdr:cNvPicPr>
      </xdr:nvPicPr>
      <xdr:blipFill>
        <a:blip xmlns:r="http://schemas.openxmlformats.org/officeDocument/2006/relationships" r:embed="rId11"/>
        <a:srcRect r="1875" b="15769"/>
        <a:stretch>
          <a:fillRect/>
        </a:stretch>
      </xdr:blipFill>
      <xdr:spPr>
        <a:xfrm>
          <a:off x="8204387" y="7926481"/>
          <a:ext cx="4464984" cy="4044202"/>
        </a:xfrm>
        <a:prstGeom prst="rect">
          <a:avLst/>
        </a:prstGeom>
      </xdr:spPr>
    </xdr:pic>
    <xdr:clientData/>
  </xdr:twoCellAnchor>
  <xdr:twoCellAnchor>
    <xdr:from>
      <xdr:col>9</xdr:col>
      <xdr:colOff>257735</xdr:colOff>
      <xdr:row>108</xdr:row>
      <xdr:rowOff>123265</xdr:rowOff>
    </xdr:from>
    <xdr:to>
      <xdr:col>16</xdr:col>
      <xdr:colOff>372035</xdr:colOff>
      <xdr:row>129</xdr:row>
      <xdr:rowOff>81805</xdr:rowOff>
    </xdr:to>
    <xdr:graphicFrame macro="">
      <xdr:nvGraphicFramePr>
        <xdr:cNvPr id="13"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257735</xdr:colOff>
      <xdr:row>108</xdr:row>
      <xdr:rowOff>123265</xdr:rowOff>
    </xdr:from>
    <xdr:to>
      <xdr:col>25</xdr:col>
      <xdr:colOff>372035</xdr:colOff>
      <xdr:row>129</xdr:row>
      <xdr:rowOff>81805</xdr:rowOff>
    </xdr:to>
    <xdr:graphicFrame macro="">
      <xdr:nvGraphicFramePr>
        <xdr:cNvPr id="14"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244741</xdr:colOff>
      <xdr:row>64</xdr:row>
      <xdr:rowOff>60169</xdr:rowOff>
    </xdr:from>
    <xdr:to>
      <xdr:col>14</xdr:col>
      <xdr:colOff>1208</xdr:colOff>
      <xdr:row>67</xdr:row>
      <xdr:rowOff>18869</xdr:rowOff>
    </xdr:to>
    <xdr:sp macro="" textlink="">
      <xdr:nvSpPr>
        <xdr:cNvPr id="15" name="TextBox 1"/>
        <xdr:cNvSpPr txBox="1"/>
      </xdr:nvSpPr>
      <xdr:spPr>
        <a:xfrm rot="19943453">
          <a:off x="8245741" y="10302345"/>
          <a:ext cx="1571820" cy="42934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solidFill>
                <a:sysClr val="windowText" lastClr="000000"/>
              </a:solidFill>
            </a:rPr>
            <a:t>Port #'s </a:t>
          </a:r>
        </a:p>
        <a:p>
          <a:endParaRPr lang="en-US" sz="10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0.3685</cdr:x>
      <cdr:y>0.07234</cdr:y>
    </cdr:from>
    <cdr:to>
      <cdr:x>0.71429</cdr:x>
      <cdr:y>0.17568</cdr:y>
    </cdr:to>
    <cdr:sp macro="" textlink="">
      <cdr:nvSpPr>
        <cdr:cNvPr id="2" name="TextBox 1"/>
        <cdr:cNvSpPr txBox="1"/>
      </cdr:nvSpPr>
      <cdr:spPr>
        <a:xfrm xmlns:a="http://schemas.openxmlformats.org/drawingml/2006/main" rot="19943453">
          <a:off x="1636060" y="235324"/>
          <a:ext cx="1535207" cy="33617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800">
              <a:solidFill>
                <a:srgbClr val="FF0000"/>
              </a:solidFill>
            </a:rPr>
            <a:t>DO NOT PRINT ME</a:t>
          </a:r>
        </a:p>
      </cdr:txBody>
    </cdr:sp>
  </cdr:relSizeAnchor>
</c:userShapes>
</file>

<file path=xl/drawings/drawing3.xml><?xml version="1.0" encoding="utf-8"?>
<c:userShapes xmlns:c="http://schemas.openxmlformats.org/drawingml/2006/chart">
  <cdr:relSizeAnchor xmlns:cdr="http://schemas.openxmlformats.org/drawingml/2006/chartDrawing">
    <cdr:from>
      <cdr:x>0.31169</cdr:x>
      <cdr:y>0.10334</cdr:y>
    </cdr:from>
    <cdr:to>
      <cdr:x>0.66461</cdr:x>
      <cdr:y>0.20668</cdr:y>
    </cdr:to>
    <cdr:sp macro="" textlink="">
      <cdr:nvSpPr>
        <cdr:cNvPr id="2" name="TextBox 1"/>
        <cdr:cNvSpPr txBox="1"/>
      </cdr:nvSpPr>
      <cdr:spPr>
        <a:xfrm xmlns:a="http://schemas.openxmlformats.org/drawingml/2006/main" rot="19943453">
          <a:off x="1355909" y="336176"/>
          <a:ext cx="1535207" cy="336176"/>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n-US" sz="1800">
              <a:solidFill>
                <a:srgbClr val="FF0000"/>
              </a:solidFill>
            </a:rPr>
            <a:t>DO NOT PRINT ME</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38100</xdr:colOff>
      <xdr:row>28</xdr:row>
      <xdr:rowOff>47625</xdr:rowOff>
    </xdr:from>
    <xdr:to>
      <xdr:col>2</xdr:col>
      <xdr:colOff>476250</xdr:colOff>
      <xdr:row>32</xdr:row>
      <xdr:rowOff>9525</xdr:rowOff>
    </xdr:to>
    <xdr:pic>
      <xdr:nvPicPr>
        <xdr:cNvPr id="5226" name="Picture 2"/>
        <xdr:cNvPicPr>
          <a:picLocks noChangeAspect="1" noChangeArrowheads="1"/>
        </xdr:cNvPicPr>
      </xdr:nvPicPr>
      <xdr:blipFill>
        <a:blip xmlns:r="http://schemas.openxmlformats.org/officeDocument/2006/relationships" r:embed="rId1"/>
        <a:srcRect/>
        <a:stretch>
          <a:fillRect/>
        </a:stretch>
      </xdr:blipFill>
      <xdr:spPr bwMode="auto">
        <a:xfrm>
          <a:off x="38100" y="4485154"/>
          <a:ext cx="2399179" cy="589430"/>
        </a:xfrm>
        <a:prstGeom prst="rect">
          <a:avLst/>
        </a:prstGeom>
        <a:solidFill>
          <a:srgbClr val="FFFFFF"/>
        </a:solidFill>
        <a:ln w="9525">
          <a:solidFill>
            <a:srgbClr val="000000"/>
          </a:solidFill>
          <a:miter lim="800000"/>
          <a:headEnd/>
          <a:tailEnd/>
        </a:ln>
      </xdr:spPr>
    </xdr:pic>
    <xdr:clientData/>
  </xdr:twoCellAnchor>
  <xdr:twoCellAnchor editAs="oneCell">
    <xdr:from>
      <xdr:col>0</xdr:col>
      <xdr:colOff>19050</xdr:colOff>
      <xdr:row>116</xdr:row>
      <xdr:rowOff>152400</xdr:rowOff>
    </xdr:from>
    <xdr:to>
      <xdr:col>2</xdr:col>
      <xdr:colOff>155575</xdr:colOff>
      <xdr:row>119</xdr:row>
      <xdr:rowOff>104774</xdr:rowOff>
    </xdr:to>
    <xdr:pic>
      <xdr:nvPicPr>
        <xdr:cNvPr id="5227" name="Picture 13"/>
        <xdr:cNvPicPr>
          <a:picLocks noChangeAspect="1" noChangeArrowheads="1"/>
        </xdr:cNvPicPr>
      </xdr:nvPicPr>
      <xdr:blipFill>
        <a:blip xmlns:r="http://schemas.openxmlformats.org/officeDocument/2006/relationships" r:embed="rId2"/>
        <a:srcRect/>
        <a:stretch>
          <a:fillRect/>
        </a:stretch>
      </xdr:blipFill>
      <xdr:spPr bwMode="auto">
        <a:xfrm>
          <a:off x="19050" y="19154775"/>
          <a:ext cx="2105025" cy="438150"/>
        </a:xfrm>
        <a:prstGeom prst="rect">
          <a:avLst/>
        </a:prstGeom>
        <a:noFill/>
        <a:ln w="0">
          <a:solidFill>
            <a:srgbClr val="000000"/>
          </a:solidFill>
          <a:miter lim="800000"/>
          <a:headEnd/>
          <a:tailEnd/>
        </a:ln>
      </xdr:spPr>
    </xdr:pic>
    <xdr:clientData/>
  </xdr:twoCellAnchor>
  <xdr:twoCellAnchor editAs="oneCell">
    <xdr:from>
      <xdr:col>2</xdr:col>
      <xdr:colOff>457200</xdr:colOff>
      <xdr:row>117</xdr:row>
      <xdr:rowOff>57150</xdr:rowOff>
    </xdr:from>
    <xdr:to>
      <xdr:col>4</xdr:col>
      <xdr:colOff>163419</xdr:colOff>
      <xdr:row>119</xdr:row>
      <xdr:rowOff>4101</xdr:rowOff>
    </xdr:to>
    <xdr:pic>
      <xdr:nvPicPr>
        <xdr:cNvPr id="5228" name="Picture 14"/>
        <xdr:cNvPicPr>
          <a:picLocks noChangeAspect="1" noChangeArrowheads="1"/>
        </xdr:cNvPicPr>
      </xdr:nvPicPr>
      <xdr:blipFill>
        <a:blip xmlns:r="http://schemas.openxmlformats.org/officeDocument/2006/relationships" r:embed="rId3"/>
        <a:srcRect/>
        <a:stretch>
          <a:fillRect/>
        </a:stretch>
      </xdr:blipFill>
      <xdr:spPr bwMode="auto">
        <a:xfrm>
          <a:off x="2409825" y="19221450"/>
          <a:ext cx="1162050" cy="266700"/>
        </a:xfrm>
        <a:prstGeom prst="rect">
          <a:avLst/>
        </a:prstGeom>
        <a:noFill/>
        <a:ln w="0">
          <a:solidFill>
            <a:srgbClr val="000000"/>
          </a:solidFill>
          <a:miter lim="800000"/>
          <a:headEnd/>
          <a:tailEnd/>
        </a:ln>
      </xdr:spPr>
    </xdr:pic>
    <xdr:clientData/>
  </xdr:twoCellAnchor>
  <xdr:twoCellAnchor editAs="oneCell">
    <xdr:from>
      <xdr:col>4</xdr:col>
      <xdr:colOff>504825</xdr:colOff>
      <xdr:row>117</xdr:row>
      <xdr:rowOff>57150</xdr:rowOff>
    </xdr:from>
    <xdr:to>
      <xdr:col>6</xdr:col>
      <xdr:colOff>374650</xdr:colOff>
      <xdr:row>119</xdr:row>
      <xdr:rowOff>9523</xdr:rowOff>
    </xdr:to>
    <xdr:pic>
      <xdr:nvPicPr>
        <xdr:cNvPr id="5229" name="Picture 15"/>
        <xdr:cNvPicPr>
          <a:picLocks noChangeAspect="1" noChangeArrowheads="1"/>
        </xdr:cNvPicPr>
      </xdr:nvPicPr>
      <xdr:blipFill>
        <a:blip xmlns:r="http://schemas.openxmlformats.org/officeDocument/2006/relationships" r:embed="rId4"/>
        <a:srcRect/>
        <a:stretch>
          <a:fillRect/>
        </a:stretch>
      </xdr:blipFill>
      <xdr:spPr bwMode="auto">
        <a:xfrm>
          <a:off x="3886200" y="19221450"/>
          <a:ext cx="1133475" cy="276225"/>
        </a:xfrm>
        <a:prstGeom prst="rect">
          <a:avLst/>
        </a:prstGeom>
        <a:noFill/>
        <a:ln w="0">
          <a:solidFill>
            <a:srgbClr val="000000"/>
          </a:solidFill>
          <a:miter lim="800000"/>
          <a:headEnd/>
          <a:tailEnd/>
        </a:ln>
      </xdr:spPr>
    </xdr:pic>
    <xdr:clientData/>
  </xdr:twoCellAnchor>
  <xdr:twoCellAnchor editAs="oneCell">
    <xdr:from>
      <xdr:col>0</xdr:col>
      <xdr:colOff>0</xdr:colOff>
      <xdr:row>120</xdr:row>
      <xdr:rowOff>0</xdr:rowOff>
    </xdr:from>
    <xdr:to>
      <xdr:col>2</xdr:col>
      <xdr:colOff>155575</xdr:colOff>
      <xdr:row>122</xdr:row>
      <xdr:rowOff>95250</xdr:rowOff>
    </xdr:to>
    <xdr:pic>
      <xdr:nvPicPr>
        <xdr:cNvPr id="5230" name="Picture 16"/>
        <xdr:cNvPicPr>
          <a:picLocks noChangeAspect="1" noChangeArrowheads="1"/>
        </xdr:cNvPicPr>
      </xdr:nvPicPr>
      <xdr:blipFill>
        <a:blip xmlns:r="http://schemas.openxmlformats.org/officeDocument/2006/relationships" r:embed="rId5"/>
        <a:srcRect/>
        <a:stretch>
          <a:fillRect/>
        </a:stretch>
      </xdr:blipFill>
      <xdr:spPr bwMode="auto">
        <a:xfrm>
          <a:off x="0" y="19650075"/>
          <a:ext cx="2124075" cy="419100"/>
        </a:xfrm>
        <a:prstGeom prst="rect">
          <a:avLst/>
        </a:prstGeom>
        <a:noFill/>
        <a:ln w="0">
          <a:solidFill>
            <a:srgbClr val="000000"/>
          </a:solidFill>
          <a:miter lim="800000"/>
          <a:headEnd/>
          <a:tailEnd/>
        </a:ln>
      </xdr:spPr>
    </xdr:pic>
    <xdr:clientData/>
  </xdr:twoCellAnchor>
  <xdr:twoCellAnchor editAs="oneCell">
    <xdr:from>
      <xdr:col>2</xdr:col>
      <xdr:colOff>466725</xdr:colOff>
      <xdr:row>120</xdr:row>
      <xdr:rowOff>47625</xdr:rowOff>
    </xdr:from>
    <xdr:to>
      <xdr:col>4</xdr:col>
      <xdr:colOff>163419</xdr:colOff>
      <xdr:row>122</xdr:row>
      <xdr:rowOff>47625</xdr:rowOff>
    </xdr:to>
    <xdr:pic>
      <xdr:nvPicPr>
        <xdr:cNvPr id="5231" name="Picture 17"/>
        <xdr:cNvPicPr>
          <a:picLocks noChangeAspect="1" noChangeArrowheads="1"/>
        </xdr:cNvPicPr>
      </xdr:nvPicPr>
      <xdr:blipFill>
        <a:blip xmlns:r="http://schemas.openxmlformats.org/officeDocument/2006/relationships" r:embed="rId6"/>
        <a:srcRect/>
        <a:stretch>
          <a:fillRect/>
        </a:stretch>
      </xdr:blipFill>
      <xdr:spPr bwMode="auto">
        <a:xfrm>
          <a:off x="2419350" y="19697700"/>
          <a:ext cx="1152525" cy="323850"/>
        </a:xfrm>
        <a:prstGeom prst="rect">
          <a:avLst/>
        </a:prstGeom>
        <a:noFill/>
        <a:ln w="0">
          <a:solidFill>
            <a:srgbClr val="000000"/>
          </a:solidFill>
          <a:miter lim="800000"/>
          <a:headEnd/>
          <a:tailEnd/>
        </a:ln>
      </xdr:spPr>
    </xdr:pic>
    <xdr:clientData/>
  </xdr:twoCellAnchor>
  <xdr:twoCellAnchor editAs="oneCell">
    <xdr:from>
      <xdr:col>4</xdr:col>
      <xdr:colOff>504825</xdr:colOff>
      <xdr:row>120</xdr:row>
      <xdr:rowOff>28575</xdr:rowOff>
    </xdr:from>
    <xdr:to>
      <xdr:col>6</xdr:col>
      <xdr:colOff>422275</xdr:colOff>
      <xdr:row>122</xdr:row>
      <xdr:rowOff>0</xdr:rowOff>
    </xdr:to>
    <xdr:pic>
      <xdr:nvPicPr>
        <xdr:cNvPr id="5232" name="Picture 18"/>
        <xdr:cNvPicPr>
          <a:picLocks noChangeAspect="1" noChangeArrowheads="1"/>
        </xdr:cNvPicPr>
      </xdr:nvPicPr>
      <xdr:blipFill>
        <a:blip xmlns:r="http://schemas.openxmlformats.org/officeDocument/2006/relationships" r:embed="rId7"/>
        <a:srcRect/>
        <a:stretch>
          <a:fillRect/>
        </a:stretch>
      </xdr:blipFill>
      <xdr:spPr bwMode="auto">
        <a:xfrm>
          <a:off x="3886200" y="19678650"/>
          <a:ext cx="1181100" cy="295275"/>
        </a:xfrm>
        <a:prstGeom prst="rect">
          <a:avLst/>
        </a:prstGeom>
        <a:noFill/>
        <a:ln w="0">
          <a:solidFill>
            <a:srgbClr val="000000"/>
          </a:solidFill>
          <a:miter lim="800000"/>
          <a:headEnd/>
          <a:tailEnd/>
        </a:ln>
      </xdr:spPr>
    </xdr:pic>
    <xdr:clientData/>
  </xdr:twoCellAnchor>
  <xdr:twoCellAnchor editAs="oneCell">
    <xdr:from>
      <xdr:col>0</xdr:col>
      <xdr:colOff>0</xdr:colOff>
      <xdr:row>105</xdr:row>
      <xdr:rowOff>19050</xdr:rowOff>
    </xdr:from>
    <xdr:to>
      <xdr:col>5</xdr:col>
      <xdr:colOff>360269</xdr:colOff>
      <xdr:row>116</xdr:row>
      <xdr:rowOff>114300</xdr:rowOff>
    </xdr:to>
    <xdr:pic>
      <xdr:nvPicPr>
        <xdr:cNvPr id="5233" name="Picture 19"/>
        <xdr:cNvPicPr>
          <a:picLocks noChangeAspect="1" noChangeArrowheads="1"/>
        </xdr:cNvPicPr>
      </xdr:nvPicPr>
      <xdr:blipFill>
        <a:blip xmlns:r="http://schemas.openxmlformats.org/officeDocument/2006/relationships" r:embed="rId8"/>
        <a:srcRect/>
        <a:stretch>
          <a:fillRect/>
        </a:stretch>
      </xdr:blipFill>
      <xdr:spPr bwMode="auto">
        <a:xfrm>
          <a:off x="0" y="17230725"/>
          <a:ext cx="4410075" cy="1885950"/>
        </a:xfrm>
        <a:prstGeom prst="rect">
          <a:avLst/>
        </a:prstGeom>
        <a:noFill/>
        <a:ln w="1">
          <a:noFill/>
          <a:miter lim="800000"/>
          <a:headEnd/>
          <a:tailEnd/>
        </a:ln>
      </xdr:spPr>
    </xdr:pic>
    <xdr:clientData/>
  </xdr:twoCellAnchor>
  <xdr:twoCellAnchor editAs="oneCell">
    <xdr:from>
      <xdr:col>0</xdr:col>
      <xdr:colOff>47625</xdr:colOff>
      <xdr:row>98</xdr:row>
      <xdr:rowOff>47625</xdr:rowOff>
    </xdr:from>
    <xdr:to>
      <xdr:col>1</xdr:col>
      <xdr:colOff>838200</xdr:colOff>
      <xdr:row>99</xdr:row>
      <xdr:rowOff>142878</xdr:rowOff>
    </xdr:to>
    <xdr:pic>
      <xdr:nvPicPr>
        <xdr:cNvPr id="5234" name="Picture 20"/>
        <xdr:cNvPicPr>
          <a:picLocks noChangeAspect="1" noChangeArrowheads="1"/>
        </xdr:cNvPicPr>
      </xdr:nvPicPr>
      <xdr:blipFill>
        <a:blip xmlns:r="http://schemas.openxmlformats.org/officeDocument/2006/relationships" r:embed="rId9"/>
        <a:srcRect/>
        <a:stretch>
          <a:fillRect/>
        </a:stretch>
      </xdr:blipFill>
      <xdr:spPr bwMode="auto">
        <a:xfrm>
          <a:off x="47625" y="16116300"/>
          <a:ext cx="1866900" cy="257175"/>
        </a:xfrm>
        <a:prstGeom prst="rect">
          <a:avLst/>
        </a:prstGeom>
        <a:noFill/>
        <a:ln w="0">
          <a:solidFill>
            <a:srgbClr val="000000"/>
          </a:solidFill>
          <a:miter lim="800000"/>
          <a:headEnd/>
          <a:tailEnd/>
        </a:ln>
      </xdr:spPr>
    </xdr:pic>
    <xdr:clientData/>
  </xdr:twoCellAnchor>
  <xdr:twoCellAnchor>
    <xdr:from>
      <xdr:col>11</xdr:col>
      <xdr:colOff>214033</xdr:colOff>
      <xdr:row>78</xdr:row>
      <xdr:rowOff>31376</xdr:rowOff>
    </xdr:from>
    <xdr:to>
      <xdr:col>18</xdr:col>
      <xdr:colOff>417980</xdr:colOff>
      <xdr:row>98</xdr:row>
      <xdr:rowOff>79562</xdr:rowOff>
    </xdr:to>
    <xdr:graphicFrame macro="">
      <xdr:nvGraphicFramePr>
        <xdr:cNvPr id="5235"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11</xdr:col>
      <xdr:colOff>203387</xdr:colOff>
      <xdr:row>49</xdr:row>
      <xdr:rowOff>115981</xdr:rowOff>
    </xdr:from>
    <xdr:to>
      <xdr:col>18</xdr:col>
      <xdr:colOff>432547</xdr:colOff>
      <xdr:row>75</xdr:row>
      <xdr:rowOff>2100</xdr:rowOff>
    </xdr:to>
    <xdr:pic>
      <xdr:nvPicPr>
        <xdr:cNvPr id="14" name="Picture 13"/>
        <xdr:cNvPicPr>
          <a:picLocks noGrp="1" noChangeAspect="1" noChangeArrowheads="1"/>
        </xdr:cNvPicPr>
      </xdr:nvPicPr>
      <xdr:blipFill>
        <a:blip xmlns:r="http://schemas.openxmlformats.org/officeDocument/2006/relationships" r:embed="rId11"/>
        <a:srcRect r="1875" b="15769"/>
        <a:stretch>
          <a:fillRect/>
        </a:stretch>
      </xdr:blipFill>
      <xdr:spPr>
        <a:xfrm>
          <a:off x="8204387" y="7937687"/>
          <a:ext cx="4464984" cy="4044202"/>
        </a:xfrm>
        <a:prstGeom prst="rect">
          <a:avLst/>
        </a:prstGeom>
      </xdr:spPr>
    </xdr:pic>
    <xdr:clientData/>
  </xdr:twoCellAnchor>
  <xdr:twoCellAnchor>
    <xdr:from>
      <xdr:col>9</xdr:col>
      <xdr:colOff>257735</xdr:colOff>
      <xdr:row>108</xdr:row>
      <xdr:rowOff>123265</xdr:rowOff>
    </xdr:from>
    <xdr:to>
      <xdr:col>16</xdr:col>
      <xdr:colOff>372035</xdr:colOff>
      <xdr:row>129</xdr:row>
      <xdr:rowOff>81805</xdr:rowOff>
    </xdr:to>
    <xdr:graphicFrame macro="">
      <xdr:nvGraphicFramePr>
        <xdr:cNvPr id="15"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212911</xdr:colOff>
      <xdr:row>108</xdr:row>
      <xdr:rowOff>123265</xdr:rowOff>
    </xdr:from>
    <xdr:to>
      <xdr:col>25</xdr:col>
      <xdr:colOff>448235</xdr:colOff>
      <xdr:row>129</xdr:row>
      <xdr:rowOff>81805</xdr:rowOff>
    </xdr:to>
    <xdr:graphicFrame macro="">
      <xdr:nvGraphicFramePr>
        <xdr:cNvPr id="16"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246530</xdr:colOff>
      <xdr:row>134</xdr:row>
      <xdr:rowOff>33617</xdr:rowOff>
    </xdr:from>
    <xdr:to>
      <xdr:col>16</xdr:col>
      <xdr:colOff>360830</xdr:colOff>
      <xdr:row>154</xdr:row>
      <xdr:rowOff>149039</xdr:rowOff>
    </xdr:to>
    <xdr:graphicFrame macro="">
      <xdr:nvGraphicFramePr>
        <xdr:cNvPr id="17"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18</xdr:col>
      <xdr:colOff>257735</xdr:colOff>
      <xdr:row>133</xdr:row>
      <xdr:rowOff>123265</xdr:rowOff>
    </xdr:from>
    <xdr:to>
      <xdr:col>25</xdr:col>
      <xdr:colOff>372035</xdr:colOff>
      <xdr:row>154</xdr:row>
      <xdr:rowOff>81805</xdr:rowOff>
    </xdr:to>
    <xdr:graphicFrame macro="">
      <xdr:nvGraphicFramePr>
        <xdr:cNvPr id="18"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349064</xdr:colOff>
      <xdr:row>63</xdr:row>
      <xdr:rowOff>138393</xdr:rowOff>
    </xdr:from>
    <xdr:to>
      <xdr:col>14</xdr:col>
      <xdr:colOff>105531</xdr:colOff>
      <xdr:row>66</xdr:row>
      <xdr:rowOff>97094</xdr:rowOff>
    </xdr:to>
    <xdr:sp macro="" textlink="">
      <xdr:nvSpPr>
        <xdr:cNvPr id="19" name="TextBox 1"/>
        <xdr:cNvSpPr txBox="1"/>
      </xdr:nvSpPr>
      <xdr:spPr>
        <a:xfrm rot="19943453">
          <a:off x="8350064" y="10223687"/>
          <a:ext cx="1571820" cy="42934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000">
              <a:solidFill>
                <a:sysClr val="windowText" lastClr="000000"/>
              </a:solidFill>
            </a:rPr>
            <a:t>Port #'s </a:t>
          </a:r>
        </a:p>
        <a:p>
          <a:endParaRPr lang="en-US" sz="1000">
            <a:solidFill>
              <a:sysClr val="windowText" lastClr="000000"/>
            </a:solidFill>
          </a:endParaRPr>
        </a:p>
      </xdr:txBody>
    </xdr:sp>
    <xdr:clientData/>
  </xdr:twoCellAnchor>
  <xdr:twoCellAnchor>
    <xdr:from>
      <xdr:col>6</xdr:col>
      <xdr:colOff>322626</xdr:colOff>
      <xdr:row>141</xdr:row>
      <xdr:rowOff>147975</xdr:rowOff>
    </xdr:from>
    <xdr:to>
      <xdr:col>8</xdr:col>
      <xdr:colOff>495726</xdr:colOff>
      <xdr:row>149</xdr:row>
      <xdr:rowOff>83104</xdr:rowOff>
    </xdr:to>
    <xdr:sp macro="" textlink="">
      <xdr:nvSpPr>
        <xdr:cNvPr id="20" name="TextBox 1"/>
        <xdr:cNvSpPr txBox="1"/>
      </xdr:nvSpPr>
      <xdr:spPr>
        <a:xfrm rot="20900951">
          <a:off x="4995479" y="22626975"/>
          <a:ext cx="1529012" cy="119018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800">
              <a:solidFill>
                <a:srgbClr val="FF0000"/>
              </a:solidFill>
            </a:rPr>
            <a:t>GOOD</a:t>
          </a:r>
          <a:r>
            <a:rPr lang="en-US" sz="1800" baseline="0">
              <a:solidFill>
                <a:srgbClr val="FF0000"/>
              </a:solidFill>
            </a:rPr>
            <a:t> Cl AND Cd PLOT ARE HERE-------&gt;</a:t>
          </a:r>
          <a:endParaRPr lang="en-US" sz="1800">
            <a:solidFill>
              <a:srgbClr val="FF0000"/>
            </a:solidFill>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0.34188</cdr:x>
      <cdr:y>0.06522</cdr:y>
    </cdr:from>
    <cdr:to>
      <cdr:x>0.68627</cdr:x>
      <cdr:y>0.1653</cdr:y>
    </cdr:to>
    <cdr:sp macro="" textlink="">
      <cdr:nvSpPr>
        <cdr:cNvPr id="2" name="TextBox 1"/>
        <cdr:cNvSpPr txBox="1"/>
      </cdr:nvSpPr>
      <cdr:spPr>
        <a:xfrm xmlns:a="http://schemas.openxmlformats.org/drawingml/2006/main" rot="19943453">
          <a:off x="1524000" y="219075"/>
          <a:ext cx="1535207" cy="33617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800">
              <a:solidFill>
                <a:srgbClr val="FF0000"/>
              </a:solidFill>
            </a:rPr>
            <a:t>DO NOT PRINT ME</a:t>
          </a:r>
        </a:p>
      </cdr:txBody>
    </cdr:sp>
  </cdr:relSizeAnchor>
</c:userShapes>
</file>

<file path=xl/drawings/drawing6.xml><?xml version="1.0" encoding="utf-8"?>
<c:userShapes xmlns:c="http://schemas.openxmlformats.org/drawingml/2006/chart">
  <cdr:relSizeAnchor xmlns:cdr="http://schemas.openxmlformats.org/drawingml/2006/chartDrawing">
    <cdr:from>
      <cdr:x>0.30217</cdr:x>
      <cdr:y>0.09641</cdr:y>
    </cdr:from>
    <cdr:to>
      <cdr:x>0.65256</cdr:x>
      <cdr:y>0.1965</cdr:y>
    </cdr:to>
    <cdr:sp macro="" textlink="">
      <cdr:nvSpPr>
        <cdr:cNvPr id="2" name="TextBox 1"/>
        <cdr:cNvSpPr txBox="1"/>
      </cdr:nvSpPr>
      <cdr:spPr>
        <a:xfrm xmlns:a="http://schemas.openxmlformats.org/drawingml/2006/main" rot="19943453">
          <a:off x="1323976" y="323851"/>
          <a:ext cx="1535207" cy="33617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800">
              <a:solidFill>
                <a:srgbClr val="FF0000"/>
              </a:solidFill>
            </a:rPr>
            <a:t>DO NOT PRINT ME</a:t>
          </a: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114300</xdr:colOff>
      <xdr:row>3</xdr:row>
      <xdr:rowOff>114300</xdr:rowOff>
    </xdr:from>
    <xdr:to>
      <xdr:col>12</xdr:col>
      <xdr:colOff>504825</xdr:colOff>
      <xdr:row>20</xdr:row>
      <xdr:rowOff>85725</xdr:rowOff>
    </xdr:to>
    <xdr:graphicFrame macro="">
      <xdr:nvGraphicFramePr>
        <xdr:cNvPr id="1844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123825</xdr:colOff>
      <xdr:row>21</xdr:row>
      <xdr:rowOff>38100</xdr:rowOff>
    </xdr:from>
    <xdr:to>
      <xdr:col>12</xdr:col>
      <xdr:colOff>514350</xdr:colOff>
      <xdr:row>37</xdr:row>
      <xdr:rowOff>9525</xdr:rowOff>
    </xdr:to>
    <xdr:graphicFrame macro="">
      <xdr:nvGraphicFramePr>
        <xdr:cNvPr id="1844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466725</xdr:colOff>
      <xdr:row>37</xdr:row>
      <xdr:rowOff>85725</xdr:rowOff>
    </xdr:from>
    <xdr:ext cx="2127442" cy="311496"/>
    <xdr:sp macro="" textlink="">
      <xdr:nvSpPr>
        <xdr:cNvPr id="4" name="TextBox 3"/>
        <xdr:cNvSpPr txBox="1"/>
      </xdr:nvSpPr>
      <xdr:spPr>
        <a:xfrm>
          <a:off x="6905625" y="6076950"/>
          <a:ext cx="2127442"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1400" b="1"/>
            <a:t>Load Cell Calibration Plots</a:t>
          </a:r>
        </a:p>
      </xdr:txBody>
    </xdr:sp>
    <xdr:clientData/>
  </xdr:oneCellAnchor>
  <xdr:twoCellAnchor>
    <xdr:from>
      <xdr:col>0</xdr:col>
      <xdr:colOff>376118</xdr:colOff>
      <xdr:row>21</xdr:row>
      <xdr:rowOff>91657</xdr:rowOff>
    </xdr:from>
    <xdr:to>
      <xdr:col>2</xdr:col>
      <xdr:colOff>330757</xdr:colOff>
      <xdr:row>33</xdr:row>
      <xdr:rowOff>32416</xdr:rowOff>
    </xdr:to>
    <xdr:sp macro="" textlink="">
      <xdr:nvSpPr>
        <xdr:cNvPr id="5" name="TextBox 1"/>
        <xdr:cNvSpPr txBox="1"/>
      </xdr:nvSpPr>
      <xdr:spPr>
        <a:xfrm rot="19943453">
          <a:off x="376118" y="3492082"/>
          <a:ext cx="2431139" cy="188385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800" baseline="0">
              <a:solidFill>
                <a:srgbClr val="FF0000"/>
              </a:solidFill>
            </a:rPr>
            <a:t>THE ONLY LOAD CELL STUFF YOU NEED TO SHOW IN THE REPORT ARE THE PLOTS-NOT THE TABULAR DATA </a:t>
          </a:r>
          <a:endParaRPr lang="en-US" sz="18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1384600</xdr:colOff>
      <xdr:row>22</xdr:row>
      <xdr:rowOff>95642</xdr:rowOff>
    </xdr:from>
    <xdr:to>
      <xdr:col>9</xdr:col>
      <xdr:colOff>640069</xdr:colOff>
      <xdr:row>28</xdr:row>
      <xdr:rowOff>5042</xdr:rowOff>
    </xdr:to>
    <xdr:sp macro="" textlink="">
      <xdr:nvSpPr>
        <xdr:cNvPr id="2" name="TextBox 1"/>
        <xdr:cNvSpPr txBox="1"/>
      </xdr:nvSpPr>
      <xdr:spPr>
        <a:xfrm rot="19943453">
          <a:off x="8033050" y="7296542"/>
          <a:ext cx="5732469" cy="1852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3600">
              <a:solidFill>
                <a:srgbClr val="FF0000"/>
              </a:solidFill>
            </a:rPr>
            <a:t>DO NOT PRINT</a:t>
          </a:r>
          <a:r>
            <a:rPr lang="en-US" sz="3600" baseline="0">
              <a:solidFill>
                <a:srgbClr val="FF0000"/>
              </a:solidFill>
            </a:rPr>
            <a:t> OUT THIS</a:t>
          </a:r>
          <a:r>
            <a:rPr lang="en-US" sz="3600">
              <a:solidFill>
                <a:srgbClr val="FF0000"/>
              </a:solidFill>
            </a:rPr>
            <a:t> SECTION </a:t>
          </a:r>
          <a:r>
            <a:rPr lang="en-US" sz="3600" baseline="0">
              <a:solidFill>
                <a:srgbClr val="FF0000"/>
              </a:solidFill>
            </a:rPr>
            <a:t>FOR REPORT</a:t>
          </a:r>
          <a:endParaRPr lang="en-US" sz="3600">
            <a:solidFill>
              <a:srgbClr val="FF0000"/>
            </a:solidFill>
          </a:endParaRPr>
        </a:p>
      </xdr:txBody>
    </xdr:sp>
    <xdr:clientData/>
  </xdr:twoCellAnchor>
</xdr:wsDr>
</file>

<file path=xl/queryTables/queryTable1.xml><?xml version="1.0" encoding="utf-8"?>
<queryTable xmlns="http://schemas.openxmlformats.org/spreadsheetml/2006/main" name="group_25-26_surf_press_AoA_0_10-30-07"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group_25-26_drag_cal_10-30-07"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oleObject" Target="../embeddings/oleObject4.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oleObject" Target="../embeddings/oleObject8.bin"/><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oleObject" Target="../embeddings/oleObject7.bin"/><Relationship Id="rId5" Type="http://schemas.openxmlformats.org/officeDocument/2006/relationships/oleObject" Target="../embeddings/oleObject6.bin"/><Relationship Id="rId4" Type="http://schemas.openxmlformats.org/officeDocument/2006/relationships/oleObject" Target="../embeddings/oleObject5.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7.xml"/><Relationship Id="rId1" Type="http://schemas.openxmlformats.org/officeDocument/2006/relationships/printerSettings" Target="../printerSettings/printerSettings3.bin"/><Relationship Id="rId4" Type="http://schemas.openxmlformats.org/officeDocument/2006/relationships/queryTable" Target="../queryTables/query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Z159"/>
  <sheetViews>
    <sheetView tabSelected="1" zoomScale="85" zoomScaleNormal="85" workbookViewId="0">
      <selection activeCell="G116" sqref="G116"/>
    </sheetView>
  </sheetViews>
  <sheetFormatPr defaultRowHeight="12.75"/>
  <cols>
    <col min="1" max="1" width="16.140625" customWidth="1"/>
    <col min="2" max="2" width="13.28515625" bestFit="1" customWidth="1"/>
    <col min="3" max="3" width="10.42578125" bestFit="1" customWidth="1"/>
    <col min="4" max="4" width="11.42578125" customWidth="1"/>
    <col min="5" max="5" width="9.28515625" bestFit="1" customWidth="1"/>
    <col min="6" max="6" width="9.5703125" customWidth="1"/>
    <col min="7" max="7" width="11.140625" bestFit="1" customWidth="1"/>
    <col min="8" max="8" width="9.28515625" bestFit="1" customWidth="1"/>
    <col min="9" max="9" width="10.140625" bestFit="1" customWidth="1"/>
    <col min="10" max="10" width="9.42578125" customWidth="1"/>
    <col min="11" max="11" width="10" customWidth="1"/>
  </cols>
  <sheetData>
    <row r="1" spans="1:14">
      <c r="E1" s="1" t="s">
        <v>0</v>
      </c>
    </row>
    <row r="2" spans="1:14">
      <c r="E2" s="1" t="s">
        <v>2</v>
      </c>
    </row>
    <row r="3" spans="1:14">
      <c r="E3" s="1" t="s">
        <v>1</v>
      </c>
    </row>
    <row r="5" spans="1:14" ht="13.5" thickBot="1">
      <c r="A5" s="2" t="s">
        <v>3</v>
      </c>
      <c r="B5" s="3"/>
      <c r="C5" s="3"/>
      <c r="D5" s="3"/>
      <c r="H5" s="1" t="s">
        <v>25</v>
      </c>
    </row>
    <row r="6" spans="1:14">
      <c r="A6" s="5"/>
      <c r="B6" s="4"/>
      <c r="C6" s="4"/>
      <c r="D6" s="4"/>
      <c r="H6" s="10"/>
      <c r="I6" s="1" t="s">
        <v>26</v>
      </c>
      <c r="J6" s="1"/>
    </row>
    <row r="7" spans="1:14">
      <c r="A7" s="5" t="s">
        <v>4</v>
      </c>
      <c r="B7" s="4"/>
      <c r="C7" s="4"/>
      <c r="D7" s="4"/>
      <c r="H7" s="11"/>
      <c r="I7" s="1" t="s">
        <v>27</v>
      </c>
      <c r="J7" s="1"/>
    </row>
    <row r="8" spans="1:14">
      <c r="A8" s="5" t="s">
        <v>5</v>
      </c>
      <c r="B8" s="4"/>
      <c r="C8" s="4"/>
      <c r="D8" s="4"/>
      <c r="H8" s="12"/>
      <c r="I8" s="1" t="s">
        <v>73</v>
      </c>
      <c r="J8" s="1"/>
    </row>
    <row r="9" spans="1:14">
      <c r="A9" s="5" t="s">
        <v>6</v>
      </c>
      <c r="B9" s="4"/>
      <c r="C9" s="4"/>
      <c r="D9" s="4"/>
      <c r="H9" s="13"/>
      <c r="I9" s="1" t="s">
        <v>74</v>
      </c>
    </row>
    <row r="10" spans="1:14">
      <c r="A10" s="5" t="s">
        <v>7</v>
      </c>
      <c r="B10" s="4"/>
      <c r="C10" s="4"/>
      <c r="D10" s="4"/>
      <c r="H10" s="27"/>
      <c r="I10" s="1" t="s">
        <v>52</v>
      </c>
    </row>
    <row r="11" spans="1:14">
      <c r="A11" s="5" t="s">
        <v>8</v>
      </c>
      <c r="B11" s="4"/>
      <c r="C11" s="4"/>
      <c r="D11" s="4"/>
      <c r="H11" s="114"/>
      <c r="I11" s="1" t="s">
        <v>63</v>
      </c>
    </row>
    <row r="12" spans="1:14">
      <c r="A12" s="5" t="s">
        <v>9</v>
      </c>
      <c r="B12" s="4"/>
      <c r="C12" s="4"/>
      <c r="D12" s="4"/>
      <c r="F12" s="113"/>
      <c r="G12" s="32"/>
      <c r="H12" s="32"/>
      <c r="I12" s="32"/>
      <c r="J12" s="32"/>
      <c r="K12" s="32"/>
      <c r="L12" s="32"/>
      <c r="M12" s="32"/>
      <c r="N12" s="32"/>
    </row>
    <row r="13" spans="1:14">
      <c r="A13" s="6" t="s">
        <v>10</v>
      </c>
      <c r="B13" s="4"/>
      <c r="C13" s="4"/>
      <c r="D13" s="4"/>
      <c r="F13" s="113"/>
      <c r="G13" s="32"/>
      <c r="H13" s="32"/>
      <c r="I13" s="32"/>
      <c r="J13" s="32"/>
      <c r="K13" s="32"/>
      <c r="L13" s="32"/>
      <c r="M13" s="32"/>
      <c r="N13" s="32"/>
    </row>
    <row r="14" spans="1:14">
      <c r="A14" s="6" t="s">
        <v>11</v>
      </c>
      <c r="B14" s="4"/>
      <c r="C14" s="4"/>
      <c r="D14" s="4"/>
      <c r="F14" s="113"/>
      <c r="G14" s="32"/>
      <c r="H14" s="32"/>
      <c r="I14" s="32"/>
      <c r="J14" s="32"/>
      <c r="K14" s="32"/>
      <c r="L14" s="32"/>
      <c r="M14" s="32"/>
      <c r="N14" s="32"/>
    </row>
    <row r="15" spans="1:14">
      <c r="A15" s="5" t="s">
        <v>12</v>
      </c>
      <c r="B15" s="4"/>
      <c r="C15" s="4"/>
      <c r="D15" s="4"/>
      <c r="F15" s="113"/>
      <c r="G15" s="32"/>
      <c r="H15" s="32"/>
      <c r="I15" s="32"/>
      <c r="J15" s="32"/>
      <c r="K15" s="32"/>
      <c r="L15" s="32"/>
      <c r="M15" s="32"/>
      <c r="N15" s="32"/>
    </row>
    <row r="16" spans="1:14">
      <c r="A16" s="1"/>
    </row>
    <row r="17" spans="1:11">
      <c r="A17" s="5" t="s">
        <v>13</v>
      </c>
      <c r="B17" s="4"/>
      <c r="C17" s="4"/>
    </row>
    <row r="18" spans="1:11">
      <c r="A18" s="5" t="s">
        <v>14</v>
      </c>
      <c r="B18" s="4"/>
      <c r="C18" s="4"/>
      <c r="F18" s="32"/>
      <c r="G18" s="32"/>
      <c r="H18" s="32"/>
      <c r="I18" s="32"/>
      <c r="J18" s="32"/>
      <c r="K18" s="59"/>
    </row>
    <row r="19" spans="1:11">
      <c r="A19" s="1"/>
      <c r="F19" s="32"/>
      <c r="G19" s="32"/>
      <c r="H19" s="32"/>
      <c r="I19" s="32"/>
      <c r="J19" s="32"/>
      <c r="K19" s="59"/>
    </row>
    <row r="20" spans="1:11">
      <c r="A20" s="1"/>
      <c r="F20" s="32"/>
      <c r="G20" s="32"/>
      <c r="H20" s="32"/>
      <c r="I20" s="32"/>
      <c r="J20" s="32"/>
      <c r="K20" s="59"/>
    </row>
    <row r="21" spans="1:11">
      <c r="A21" s="5" t="s">
        <v>15</v>
      </c>
      <c r="B21" s="4"/>
      <c r="C21" s="4"/>
      <c r="D21" s="4"/>
      <c r="F21" s="32"/>
      <c r="G21" s="32"/>
      <c r="H21" s="32"/>
      <c r="I21" s="32"/>
      <c r="J21" s="32"/>
      <c r="K21" s="59"/>
    </row>
    <row r="22" spans="1:11">
      <c r="A22" s="5" t="s">
        <v>16</v>
      </c>
      <c r="B22" s="4"/>
      <c r="C22" s="4"/>
      <c r="D22" s="4"/>
      <c r="F22" s="32"/>
      <c r="G22" s="32"/>
      <c r="H22" s="32"/>
      <c r="I22" s="32"/>
      <c r="J22" s="32"/>
      <c r="K22" s="59"/>
    </row>
    <row r="23" spans="1:11">
      <c r="A23" s="5" t="s">
        <v>17</v>
      </c>
      <c r="B23" s="4"/>
      <c r="C23" s="4"/>
      <c r="D23" s="4"/>
      <c r="F23" s="32"/>
      <c r="G23" s="32"/>
      <c r="H23" s="32"/>
      <c r="I23" s="32"/>
      <c r="J23" s="32"/>
      <c r="K23" s="59"/>
    </row>
    <row r="24" spans="1:11">
      <c r="A24" s="5" t="s">
        <v>18</v>
      </c>
      <c r="B24" s="4"/>
      <c r="C24" s="4"/>
      <c r="D24" s="4"/>
      <c r="F24" s="32"/>
      <c r="G24" s="32"/>
      <c r="H24" s="32"/>
      <c r="I24" s="32"/>
      <c r="J24" s="32"/>
      <c r="K24" s="59"/>
    </row>
    <row r="25" spans="1:11">
      <c r="A25" s="1"/>
      <c r="F25" s="32"/>
      <c r="G25" s="32"/>
      <c r="H25" s="32"/>
      <c r="I25" s="32"/>
      <c r="J25" s="32"/>
      <c r="K25" s="59"/>
    </row>
    <row r="26" spans="1:11">
      <c r="F26" s="32"/>
      <c r="G26" s="32"/>
      <c r="H26" s="32"/>
      <c r="I26" s="32"/>
      <c r="J26" s="32"/>
      <c r="K26" s="59"/>
    </row>
    <row r="27" spans="1:11">
      <c r="F27" s="32"/>
      <c r="G27" s="32"/>
      <c r="H27" s="32"/>
      <c r="I27" s="32"/>
      <c r="J27" s="32"/>
    </row>
    <row r="28" spans="1:11" ht="13.5" thickBot="1">
      <c r="A28" s="2" t="s">
        <v>19</v>
      </c>
      <c r="B28" s="3"/>
      <c r="C28" s="3"/>
      <c r="D28" s="3"/>
    </row>
    <row r="42" spans="1:7" ht="13.5" thickBot="1">
      <c r="A42" s="3" t="s">
        <v>20</v>
      </c>
      <c r="B42" s="3"/>
      <c r="C42" s="3"/>
      <c r="D42" s="3"/>
      <c r="E42" s="3"/>
      <c r="F42" s="3"/>
      <c r="G42" s="3"/>
    </row>
    <row r="43" spans="1:7">
      <c r="A43" s="6" t="s">
        <v>21</v>
      </c>
      <c r="B43" s="7"/>
      <c r="C43" s="4"/>
      <c r="D43" s="4"/>
      <c r="E43" s="4"/>
      <c r="F43" s="4"/>
      <c r="G43" s="4"/>
    </row>
    <row r="45" spans="1:7">
      <c r="A45" t="s">
        <v>34</v>
      </c>
      <c r="C45" s="14"/>
      <c r="D45" t="s">
        <v>22</v>
      </c>
      <c r="E45" s="40" t="s">
        <v>64</v>
      </c>
      <c r="F45" s="40"/>
      <c r="G45" s="40"/>
    </row>
    <row r="46" spans="1:7">
      <c r="E46" s="40" t="s">
        <v>65</v>
      </c>
      <c r="F46" s="40"/>
      <c r="G46" s="40"/>
    </row>
    <row r="47" spans="1:7" ht="15.75">
      <c r="A47" s="15" t="s">
        <v>86</v>
      </c>
      <c r="C47" s="14"/>
      <c r="D47" t="s">
        <v>23</v>
      </c>
    </row>
    <row r="49" spans="1:20" ht="15.75">
      <c r="A49" s="15" t="s">
        <v>87</v>
      </c>
      <c r="C49" s="13">
        <v>15</v>
      </c>
      <c r="D49" t="s">
        <v>24</v>
      </c>
    </row>
    <row r="50" spans="1:20">
      <c r="L50" s="71"/>
      <c r="M50" s="71"/>
      <c r="N50" s="71"/>
      <c r="O50" s="71"/>
      <c r="P50" s="71"/>
      <c r="Q50" s="71"/>
      <c r="R50" s="71"/>
      <c r="S50" s="71"/>
    </row>
    <row r="51" spans="1:20">
      <c r="A51" s="9" t="s">
        <v>32</v>
      </c>
      <c r="C51" s="27">
        <v>0.30480000000000002</v>
      </c>
      <c r="D51" t="s">
        <v>31</v>
      </c>
      <c r="L51" s="71"/>
      <c r="M51" s="71"/>
      <c r="N51" s="71"/>
      <c r="O51" s="71"/>
      <c r="P51" s="71"/>
      <c r="Q51" s="71"/>
      <c r="R51" s="71"/>
      <c r="S51" s="71"/>
    </row>
    <row r="52" spans="1:20">
      <c r="L52" s="71"/>
      <c r="M52" s="71"/>
      <c r="N52" s="71"/>
      <c r="O52" s="71"/>
      <c r="P52" s="71"/>
      <c r="Q52" s="71"/>
      <c r="R52" s="71"/>
      <c r="S52" s="71"/>
    </row>
    <row r="53" spans="1:20" ht="15.75">
      <c r="A53" s="78" t="s">
        <v>88</v>
      </c>
      <c r="C53" s="14"/>
      <c r="D53" t="s">
        <v>30</v>
      </c>
      <c r="L53" s="71"/>
      <c r="M53" s="71"/>
      <c r="N53" s="71"/>
      <c r="O53" s="71"/>
      <c r="P53" s="71"/>
      <c r="Q53" s="71"/>
      <c r="R53" s="71"/>
      <c r="S53" s="71"/>
    </row>
    <row r="54" spans="1:20">
      <c r="L54" s="71"/>
      <c r="M54" s="71"/>
      <c r="N54" s="71"/>
      <c r="O54" s="71"/>
      <c r="P54" s="71"/>
      <c r="Q54" s="71"/>
      <c r="R54" s="71"/>
      <c r="S54" s="71"/>
    </row>
    <row r="55" spans="1:20">
      <c r="A55" t="s">
        <v>33</v>
      </c>
      <c r="C55" s="13" t="e">
        <f>$C49*$C51/$C53</f>
        <v>#DIV/0!</v>
      </c>
      <c r="L55" s="71"/>
      <c r="M55" s="71"/>
      <c r="N55" s="71"/>
      <c r="O55" s="71"/>
      <c r="P55" s="71"/>
      <c r="Q55" s="71"/>
      <c r="R55" s="71"/>
      <c r="S55" s="71"/>
    </row>
    <row r="56" spans="1:20">
      <c r="L56" s="71"/>
      <c r="M56" s="71"/>
      <c r="N56" s="71"/>
      <c r="O56" s="71"/>
      <c r="P56" s="71"/>
      <c r="Q56" s="71"/>
      <c r="R56" s="71"/>
      <c r="S56" s="71"/>
    </row>
    <row r="57" spans="1:20">
      <c r="A57" s="15" t="s">
        <v>29</v>
      </c>
      <c r="C57" s="85">
        <v>0</v>
      </c>
      <c r="D57" t="s">
        <v>28</v>
      </c>
      <c r="L57" s="71"/>
      <c r="M57" s="71"/>
      <c r="N57" s="71"/>
      <c r="O57" s="71"/>
      <c r="P57" s="71"/>
      <c r="Q57" s="71"/>
      <c r="R57" s="71"/>
      <c r="S57" s="71"/>
    </row>
    <row r="58" spans="1:20">
      <c r="A58" s="8"/>
      <c r="C58" s="32"/>
      <c r="L58" s="71"/>
      <c r="M58" s="71"/>
      <c r="N58" s="71"/>
      <c r="O58" s="71"/>
      <c r="P58" s="71"/>
      <c r="Q58" s="71"/>
      <c r="R58" s="71"/>
      <c r="S58" s="71"/>
    </row>
    <row r="59" spans="1:20">
      <c r="L59" s="71"/>
      <c r="M59" s="71"/>
      <c r="N59" s="71"/>
      <c r="O59" s="71"/>
      <c r="P59" s="71"/>
      <c r="Q59" s="71"/>
      <c r="R59" s="71"/>
      <c r="S59" s="71"/>
    </row>
    <row r="60" spans="1:20" ht="13.5" thickBot="1">
      <c r="A60" s="3" t="s">
        <v>59</v>
      </c>
      <c r="B60" s="3"/>
      <c r="C60" s="3"/>
      <c r="D60" s="3"/>
      <c r="E60" s="3"/>
      <c r="F60" s="3"/>
      <c r="G60" s="3"/>
      <c r="J60" s="59"/>
      <c r="K60" s="59"/>
      <c r="L60" s="71"/>
      <c r="M60" s="71"/>
      <c r="N60" s="71"/>
      <c r="O60" s="71"/>
      <c r="P60" s="71"/>
      <c r="Q60" s="71"/>
      <c r="R60" s="71"/>
      <c r="S60" s="71"/>
      <c r="T60" s="59"/>
    </row>
    <row r="61" spans="1:20">
      <c r="A61" s="74"/>
      <c r="J61" s="59"/>
      <c r="K61" s="59"/>
      <c r="L61" s="71"/>
      <c r="M61" s="71"/>
      <c r="N61" s="71"/>
      <c r="O61" s="71"/>
      <c r="P61" s="71"/>
      <c r="Q61" s="71"/>
      <c r="R61" s="71"/>
      <c r="S61" s="71"/>
      <c r="T61" s="59"/>
    </row>
    <row r="62" spans="1:20" ht="14.25">
      <c r="A62" s="76" t="s">
        <v>35</v>
      </c>
      <c r="B62" s="76" t="s">
        <v>78</v>
      </c>
      <c r="C62" s="76" t="s">
        <v>36</v>
      </c>
      <c r="D62" s="76" t="s">
        <v>37</v>
      </c>
      <c r="E62" s="76" t="s">
        <v>38</v>
      </c>
      <c r="F62" s="83" t="s">
        <v>39</v>
      </c>
      <c r="G62" s="83" t="s">
        <v>40</v>
      </c>
      <c r="H62" s="83" t="s">
        <v>41</v>
      </c>
      <c r="I62" s="84" t="s">
        <v>42</v>
      </c>
      <c r="J62" s="69"/>
      <c r="L62" s="71"/>
      <c r="M62" s="71"/>
      <c r="N62" s="71"/>
      <c r="O62" s="71"/>
      <c r="P62" s="71"/>
      <c r="Q62" s="71"/>
      <c r="R62" s="71"/>
      <c r="S62" s="71"/>
      <c r="T62" s="59"/>
    </row>
    <row r="63" spans="1:20">
      <c r="A63">
        <v>0</v>
      </c>
      <c r="B63" s="12"/>
      <c r="C63" s="51">
        <v>0</v>
      </c>
      <c r="D63" s="29">
        <f t="shared" ref="D63:D77" si="0">B63</f>
        <v>0</v>
      </c>
      <c r="E63" s="30" t="e">
        <f>2*D63/(($C$47*$C$49^2))</f>
        <v>#DIV/0!</v>
      </c>
      <c r="F63" s="54"/>
      <c r="G63" s="54"/>
      <c r="H63" s="58"/>
      <c r="I63" s="58"/>
      <c r="J63" s="69"/>
      <c r="L63" s="71"/>
      <c r="M63" s="71"/>
      <c r="N63" s="71"/>
      <c r="O63" s="71"/>
      <c r="P63" s="71"/>
      <c r="Q63" s="71"/>
      <c r="R63" s="71"/>
      <c r="S63" s="71"/>
      <c r="T63" s="59"/>
    </row>
    <row r="64" spans="1:20">
      <c r="A64">
        <v>1</v>
      </c>
      <c r="B64" s="12"/>
      <c r="C64" s="49">
        <v>1.25</v>
      </c>
      <c r="D64" s="29">
        <f t="shared" si="0"/>
        <v>0</v>
      </c>
      <c r="E64" s="22" t="e">
        <f t="shared" ref="E64:E95" si="1">2*D64/(($C$47*$C$49^2))</f>
        <v>#DIV/0!</v>
      </c>
      <c r="F64" s="28">
        <v>6</v>
      </c>
      <c r="G64" s="28">
        <v>160.69999999999999</v>
      </c>
      <c r="H64" s="24">
        <f>G64-$C$57</f>
        <v>160.69999999999999</v>
      </c>
      <c r="I64" s="21">
        <f>-0.5*(D64+D63)*F64*0.001*SIN(H64*3.14/180)</f>
        <v>0</v>
      </c>
      <c r="J64" s="70"/>
      <c r="L64" s="71"/>
      <c r="M64" s="71"/>
      <c r="N64" s="71"/>
      <c r="O64" s="71"/>
      <c r="P64" s="71"/>
      <c r="Q64" s="71"/>
      <c r="R64" s="71"/>
      <c r="S64" s="71"/>
      <c r="T64" s="59"/>
    </row>
    <row r="65" spans="1:20">
      <c r="A65">
        <v>2</v>
      </c>
      <c r="B65" s="12"/>
      <c r="C65" s="49">
        <v>2.5</v>
      </c>
      <c r="D65" s="29">
        <f t="shared" si="0"/>
        <v>0</v>
      </c>
      <c r="E65" s="22" t="e">
        <f t="shared" si="1"/>
        <v>#DIV/0!</v>
      </c>
      <c r="F65" s="28">
        <v>6</v>
      </c>
      <c r="G65" s="28">
        <v>136.19999999999999</v>
      </c>
      <c r="H65" s="24">
        <f t="shared" ref="H65:H93" si="2">G65-$C$57</f>
        <v>136.19999999999999</v>
      </c>
      <c r="I65" s="21">
        <f t="shared" ref="I65:I92" si="3">-0.5*(D65+D64)*F65*0.001*SIN(H65*3.14/180)</f>
        <v>0</v>
      </c>
      <c r="J65" s="70"/>
      <c r="L65" s="71"/>
      <c r="M65" s="71"/>
      <c r="N65" s="71"/>
      <c r="O65" s="71"/>
      <c r="P65" s="71"/>
      <c r="Q65" s="71"/>
      <c r="R65" s="71"/>
      <c r="S65" s="71"/>
      <c r="T65" s="59"/>
    </row>
    <row r="66" spans="1:20">
      <c r="A66">
        <v>3</v>
      </c>
      <c r="B66" s="12"/>
      <c r="C66" s="49">
        <v>5</v>
      </c>
      <c r="D66" s="29">
        <f t="shared" si="0"/>
        <v>0</v>
      </c>
      <c r="E66" s="22" t="e">
        <f t="shared" si="1"/>
        <v>#DIV/0!</v>
      </c>
      <c r="F66" s="28">
        <v>9</v>
      </c>
      <c r="G66" s="28">
        <v>115.8</v>
      </c>
      <c r="H66" s="24">
        <f t="shared" si="2"/>
        <v>115.8</v>
      </c>
      <c r="I66" s="21">
        <f t="shared" si="3"/>
        <v>0</v>
      </c>
      <c r="J66" s="70"/>
      <c r="L66" s="71"/>
      <c r="M66" s="71"/>
      <c r="N66" s="71"/>
      <c r="O66" s="71"/>
      <c r="P66" s="71"/>
      <c r="Q66" s="71"/>
      <c r="R66" s="71"/>
      <c r="S66" s="71"/>
      <c r="T66" s="59"/>
    </row>
    <row r="67" spans="1:20">
      <c r="A67">
        <v>4</v>
      </c>
      <c r="B67" s="12"/>
      <c r="C67" s="49">
        <v>7.5</v>
      </c>
      <c r="D67" s="29">
        <f t="shared" si="0"/>
        <v>0</v>
      </c>
      <c r="E67" s="22" t="e">
        <f t="shared" si="1"/>
        <v>#DIV/0!</v>
      </c>
      <c r="F67" s="28">
        <v>9</v>
      </c>
      <c r="G67" s="28">
        <v>107.3</v>
      </c>
      <c r="H67" s="24">
        <f t="shared" si="2"/>
        <v>107.3</v>
      </c>
      <c r="I67" s="21">
        <f t="shared" si="3"/>
        <v>0</v>
      </c>
      <c r="J67" s="70"/>
      <c r="L67" s="71"/>
      <c r="M67" s="71"/>
      <c r="N67" s="71"/>
      <c r="O67" s="71"/>
      <c r="P67" s="71"/>
      <c r="Q67" s="71"/>
      <c r="R67" s="71"/>
      <c r="S67" s="71"/>
      <c r="T67" s="59"/>
    </row>
    <row r="68" spans="1:20">
      <c r="A68">
        <v>5</v>
      </c>
      <c r="B68" s="12"/>
      <c r="C68" s="49">
        <v>10</v>
      </c>
      <c r="D68" s="29">
        <f t="shared" si="0"/>
        <v>0</v>
      </c>
      <c r="E68" s="22" t="e">
        <f t="shared" si="1"/>
        <v>#DIV/0!</v>
      </c>
      <c r="F68" s="28">
        <v>8</v>
      </c>
      <c r="G68" s="28">
        <v>102.6</v>
      </c>
      <c r="H68" s="24">
        <f t="shared" si="2"/>
        <v>102.6</v>
      </c>
      <c r="I68" s="21">
        <f t="shared" si="3"/>
        <v>0</v>
      </c>
      <c r="J68" s="70"/>
      <c r="L68" s="71"/>
      <c r="M68" s="71"/>
      <c r="N68" s="71"/>
      <c r="O68" s="71"/>
      <c r="P68" s="71"/>
      <c r="Q68" s="71"/>
      <c r="R68" s="71"/>
      <c r="S68" s="71"/>
      <c r="T68" s="59"/>
    </row>
    <row r="69" spans="1:20">
      <c r="A69">
        <v>6</v>
      </c>
      <c r="B69" s="12"/>
      <c r="C69" s="49">
        <v>15</v>
      </c>
      <c r="D69" s="29">
        <f t="shared" si="0"/>
        <v>0</v>
      </c>
      <c r="E69" s="22" t="e">
        <f t="shared" si="1"/>
        <v>#DIV/0!</v>
      </c>
      <c r="F69" s="28">
        <v>15.5</v>
      </c>
      <c r="G69" s="28">
        <v>100.1</v>
      </c>
      <c r="H69" s="24">
        <f t="shared" si="2"/>
        <v>100.1</v>
      </c>
      <c r="I69" s="21">
        <f t="shared" si="3"/>
        <v>0</v>
      </c>
      <c r="J69" s="70"/>
      <c r="L69" s="71"/>
      <c r="M69" s="71"/>
      <c r="N69" s="71"/>
      <c r="O69" s="71"/>
      <c r="P69" s="71"/>
      <c r="Q69" s="71"/>
      <c r="R69" s="71"/>
      <c r="S69" s="71"/>
      <c r="T69" s="59"/>
    </row>
    <row r="70" spans="1:20">
      <c r="A70">
        <v>7</v>
      </c>
      <c r="B70" s="12"/>
      <c r="C70" s="49">
        <v>20</v>
      </c>
      <c r="D70" s="29">
        <f t="shared" si="0"/>
        <v>0</v>
      </c>
      <c r="E70" s="22" t="e">
        <f t="shared" si="1"/>
        <v>#DIV/0!</v>
      </c>
      <c r="F70" s="28">
        <v>15.5</v>
      </c>
      <c r="G70" s="28">
        <v>97.1</v>
      </c>
      <c r="H70" s="24">
        <f t="shared" si="2"/>
        <v>97.1</v>
      </c>
      <c r="I70" s="21">
        <f t="shared" si="3"/>
        <v>0</v>
      </c>
      <c r="J70" s="70"/>
      <c r="L70" s="71"/>
      <c r="M70" s="71"/>
      <c r="N70" s="71"/>
      <c r="O70" s="71"/>
      <c r="P70" s="71"/>
      <c r="Q70" s="71"/>
      <c r="R70" s="71"/>
      <c r="S70" s="71"/>
      <c r="T70" s="59"/>
    </row>
    <row r="71" spans="1:20">
      <c r="A71">
        <v>8</v>
      </c>
      <c r="B71" s="12"/>
      <c r="C71" s="49">
        <v>30</v>
      </c>
      <c r="D71" s="29">
        <f t="shared" si="0"/>
        <v>0</v>
      </c>
      <c r="E71" s="22" t="e">
        <f t="shared" si="1"/>
        <v>#DIV/0!</v>
      </c>
      <c r="F71" s="28">
        <v>30</v>
      </c>
      <c r="G71" s="28">
        <v>93.2</v>
      </c>
      <c r="H71" s="24">
        <f t="shared" si="2"/>
        <v>93.2</v>
      </c>
      <c r="I71" s="21">
        <f t="shared" si="3"/>
        <v>0</v>
      </c>
      <c r="J71" s="70"/>
      <c r="L71" s="71"/>
      <c r="M71" s="71"/>
      <c r="N71" s="71"/>
      <c r="O71" s="71"/>
      <c r="P71" s="71"/>
      <c r="Q71" s="71"/>
      <c r="R71" s="71"/>
      <c r="S71" s="71"/>
      <c r="T71" s="59"/>
    </row>
    <row r="72" spans="1:20">
      <c r="A72">
        <v>9</v>
      </c>
      <c r="B72" s="12"/>
      <c r="C72" s="49">
        <v>40</v>
      </c>
      <c r="D72" s="29">
        <f t="shared" si="0"/>
        <v>0</v>
      </c>
      <c r="E72" s="22" t="e">
        <f t="shared" si="1"/>
        <v>#DIV/0!</v>
      </c>
      <c r="F72" s="28">
        <v>30</v>
      </c>
      <c r="G72" s="28">
        <v>89.8</v>
      </c>
      <c r="H72" s="24">
        <f t="shared" si="2"/>
        <v>89.8</v>
      </c>
      <c r="I72" s="21">
        <f t="shared" si="3"/>
        <v>0</v>
      </c>
      <c r="J72" s="70"/>
      <c r="L72" s="71"/>
      <c r="M72" s="71"/>
      <c r="N72" s="71"/>
      <c r="O72" s="71"/>
      <c r="P72" s="71"/>
      <c r="Q72" s="71"/>
      <c r="R72" s="71"/>
      <c r="S72" s="71"/>
      <c r="T72" s="59"/>
    </row>
    <row r="73" spans="1:20">
      <c r="A73">
        <v>10</v>
      </c>
      <c r="B73" s="12"/>
      <c r="C73" s="49">
        <v>50</v>
      </c>
      <c r="D73" s="29">
        <f t="shared" si="0"/>
        <v>0</v>
      </c>
      <c r="E73" s="22" t="e">
        <f t="shared" si="1"/>
        <v>#DIV/0!</v>
      </c>
      <c r="F73" s="28">
        <v>30</v>
      </c>
      <c r="G73" s="28">
        <v>86.7</v>
      </c>
      <c r="H73" s="24">
        <f t="shared" si="2"/>
        <v>86.7</v>
      </c>
      <c r="I73" s="21">
        <f t="shared" si="3"/>
        <v>0</v>
      </c>
      <c r="J73" s="70"/>
      <c r="L73" s="71"/>
      <c r="M73" s="71"/>
      <c r="N73" s="71"/>
      <c r="O73" s="71"/>
      <c r="P73" s="71"/>
      <c r="Q73" s="71"/>
      <c r="R73" s="71"/>
      <c r="S73" s="71"/>
      <c r="T73" s="59"/>
    </row>
    <row r="74" spans="1:20">
      <c r="A74">
        <v>11</v>
      </c>
      <c r="B74" s="12"/>
      <c r="C74" s="49">
        <v>60</v>
      </c>
      <c r="D74" s="29">
        <f t="shared" si="0"/>
        <v>0</v>
      </c>
      <c r="E74" s="22" t="e">
        <f t="shared" si="1"/>
        <v>#DIV/0!</v>
      </c>
      <c r="F74" s="28">
        <v>31.5</v>
      </c>
      <c r="G74" s="28">
        <v>83.9</v>
      </c>
      <c r="H74" s="24">
        <f t="shared" si="2"/>
        <v>83.9</v>
      </c>
      <c r="I74" s="21">
        <f t="shared" si="3"/>
        <v>0</v>
      </c>
      <c r="J74" s="70"/>
      <c r="L74" s="71"/>
      <c r="M74" s="71"/>
      <c r="N74" s="71"/>
      <c r="O74" s="71"/>
      <c r="P74" s="71"/>
      <c r="Q74" s="71"/>
      <c r="R74" s="71"/>
      <c r="S74" s="71"/>
      <c r="T74" s="59"/>
    </row>
    <row r="75" spans="1:20">
      <c r="A75">
        <v>12</v>
      </c>
      <c r="B75" s="12"/>
      <c r="C75" s="49">
        <v>70</v>
      </c>
      <c r="D75" s="29">
        <f t="shared" si="0"/>
        <v>0</v>
      </c>
      <c r="E75" s="22" t="e">
        <f t="shared" si="1"/>
        <v>#DIV/0!</v>
      </c>
      <c r="F75" s="28">
        <v>31.5</v>
      </c>
      <c r="G75" s="28">
        <v>81.900000000000006</v>
      </c>
      <c r="H75" s="24">
        <f t="shared" si="2"/>
        <v>81.900000000000006</v>
      </c>
      <c r="I75" s="21">
        <f t="shared" si="3"/>
        <v>0</v>
      </c>
      <c r="J75" s="70"/>
      <c r="L75" s="71"/>
      <c r="M75" s="71"/>
      <c r="N75" s="71"/>
      <c r="O75" s="71"/>
      <c r="P75" s="71"/>
      <c r="Q75" s="71"/>
      <c r="R75" s="71"/>
      <c r="S75" s="71"/>
      <c r="T75" s="59"/>
    </row>
    <row r="76" spans="1:20">
      <c r="A76">
        <v>13</v>
      </c>
      <c r="B76" s="12"/>
      <c r="C76" s="49">
        <v>80</v>
      </c>
      <c r="D76" s="29">
        <f t="shared" si="0"/>
        <v>0</v>
      </c>
      <c r="E76" s="22" t="e">
        <f t="shared" si="1"/>
        <v>#DIV/0!</v>
      </c>
      <c r="F76" s="28">
        <v>31.5</v>
      </c>
      <c r="G76" s="28">
        <v>81.099999999999994</v>
      </c>
      <c r="H76" s="24">
        <f t="shared" si="2"/>
        <v>81.099999999999994</v>
      </c>
      <c r="I76" s="21">
        <f t="shared" si="3"/>
        <v>0</v>
      </c>
      <c r="J76" s="70"/>
      <c r="L76" s="71"/>
      <c r="M76" s="71"/>
      <c r="N76" s="71"/>
      <c r="O76" s="71"/>
      <c r="P76" s="71"/>
      <c r="Q76" s="71"/>
      <c r="R76" s="71"/>
      <c r="S76" s="71"/>
      <c r="T76" s="59"/>
    </row>
    <row r="77" spans="1:20">
      <c r="A77">
        <v>14</v>
      </c>
      <c r="B77" s="12"/>
      <c r="C77" s="49">
        <v>90</v>
      </c>
      <c r="D77" s="29">
        <f t="shared" si="0"/>
        <v>0</v>
      </c>
      <c r="E77" s="22" t="e">
        <f t="shared" si="1"/>
        <v>#DIV/0!</v>
      </c>
      <c r="F77" s="28">
        <v>31.5</v>
      </c>
      <c r="G77" s="28">
        <v>79.7</v>
      </c>
      <c r="H77" s="24">
        <f t="shared" si="2"/>
        <v>79.7</v>
      </c>
      <c r="I77" s="21">
        <f t="shared" si="3"/>
        <v>0</v>
      </c>
      <c r="J77" s="70"/>
      <c r="L77" s="59"/>
      <c r="M77" s="59"/>
      <c r="N77" s="59"/>
      <c r="O77" s="59"/>
      <c r="P77" s="59"/>
      <c r="Q77" s="59"/>
      <c r="R77" s="59"/>
      <c r="S77" s="59"/>
      <c r="T77" s="59"/>
    </row>
    <row r="78" spans="1:20">
      <c r="A78" s="8"/>
      <c r="B78" s="53"/>
      <c r="C78" s="49">
        <v>100</v>
      </c>
      <c r="D78" s="29">
        <f t="shared" ref="D78:D95" si="4">B78</f>
        <v>0</v>
      </c>
      <c r="E78" s="22" t="e">
        <f t="shared" si="1"/>
        <v>#DIV/0!</v>
      </c>
      <c r="F78" s="28">
        <v>30</v>
      </c>
      <c r="G78" s="28">
        <v>78.599999999999994</v>
      </c>
      <c r="H78" s="24">
        <f t="shared" si="2"/>
        <v>78.599999999999994</v>
      </c>
      <c r="I78" s="21">
        <f t="shared" si="3"/>
        <v>0</v>
      </c>
      <c r="J78" s="70"/>
      <c r="L78" s="59"/>
      <c r="M78" s="59"/>
      <c r="N78" s="59"/>
      <c r="O78" s="59"/>
      <c r="P78" s="59"/>
      <c r="Q78" s="59"/>
      <c r="R78" s="59"/>
      <c r="S78" s="59"/>
      <c r="T78" s="59"/>
    </row>
    <row r="79" spans="1:20">
      <c r="A79">
        <v>15</v>
      </c>
      <c r="B79" s="12"/>
      <c r="C79" s="49">
        <v>90</v>
      </c>
      <c r="D79" s="29">
        <f t="shared" si="4"/>
        <v>0</v>
      </c>
      <c r="E79" s="22" t="e">
        <f t="shared" si="1"/>
        <v>#DIV/0!</v>
      </c>
      <c r="F79" s="28">
        <v>29</v>
      </c>
      <c r="G79" s="28">
        <v>272.39999999999998</v>
      </c>
      <c r="H79" s="24">
        <f t="shared" si="2"/>
        <v>272.39999999999998</v>
      </c>
      <c r="I79" s="21">
        <f t="shared" si="3"/>
        <v>0</v>
      </c>
      <c r="J79" s="70"/>
      <c r="L79" s="71"/>
      <c r="M79" s="71"/>
      <c r="N79" s="71"/>
      <c r="O79" s="71"/>
      <c r="P79" s="71"/>
      <c r="Q79" s="71"/>
      <c r="R79" s="71"/>
      <c r="S79" s="71"/>
      <c r="T79" s="59"/>
    </row>
    <row r="80" spans="1:20">
      <c r="A80">
        <v>16</v>
      </c>
      <c r="B80" s="12"/>
      <c r="C80" s="49">
        <v>80</v>
      </c>
      <c r="D80" s="29">
        <f t="shared" si="4"/>
        <v>0</v>
      </c>
      <c r="E80" s="22" t="e">
        <f t="shared" si="1"/>
        <v>#DIV/0!</v>
      </c>
      <c r="F80" s="28">
        <v>31</v>
      </c>
      <c r="G80" s="28">
        <v>272.39999999999998</v>
      </c>
      <c r="H80" s="24">
        <f t="shared" si="2"/>
        <v>272.39999999999998</v>
      </c>
      <c r="I80" s="21">
        <f t="shared" si="3"/>
        <v>0</v>
      </c>
      <c r="J80" s="70"/>
      <c r="L80" s="71"/>
      <c r="M80" s="71"/>
      <c r="N80" s="71"/>
      <c r="O80" s="71"/>
      <c r="P80" s="71"/>
      <c r="Q80" s="71"/>
      <c r="R80" s="71"/>
      <c r="S80" s="71"/>
      <c r="T80" s="59"/>
    </row>
    <row r="81" spans="1:20">
      <c r="A81">
        <v>17</v>
      </c>
      <c r="B81" s="12"/>
      <c r="C81" s="49">
        <v>70</v>
      </c>
      <c r="D81" s="29">
        <f t="shared" si="4"/>
        <v>0</v>
      </c>
      <c r="E81" s="22" t="e">
        <f t="shared" si="1"/>
        <v>#DIV/0!</v>
      </c>
      <c r="F81" s="28">
        <v>31</v>
      </c>
      <c r="G81" s="28">
        <v>272.39999999999998</v>
      </c>
      <c r="H81" s="24">
        <f t="shared" si="2"/>
        <v>272.39999999999998</v>
      </c>
      <c r="I81" s="21">
        <f t="shared" si="3"/>
        <v>0</v>
      </c>
      <c r="J81" s="70"/>
      <c r="L81" s="71"/>
      <c r="M81" s="71"/>
      <c r="N81" s="71"/>
      <c r="O81" s="71"/>
      <c r="P81" s="71"/>
      <c r="Q81" s="71"/>
      <c r="R81" s="71"/>
      <c r="S81" s="71"/>
      <c r="T81" s="59"/>
    </row>
    <row r="82" spans="1:20">
      <c r="A82">
        <v>18</v>
      </c>
      <c r="B82" s="12"/>
      <c r="C82" s="49">
        <v>60</v>
      </c>
      <c r="D82" s="29">
        <f t="shared" si="4"/>
        <v>0</v>
      </c>
      <c r="E82" s="22" t="e">
        <f t="shared" si="1"/>
        <v>#DIV/0!</v>
      </c>
      <c r="F82" s="28">
        <v>31</v>
      </c>
      <c r="G82" s="28">
        <v>272.39999999999998</v>
      </c>
      <c r="H82" s="24">
        <f t="shared" si="2"/>
        <v>272.39999999999998</v>
      </c>
      <c r="I82" s="21">
        <f t="shared" si="3"/>
        <v>0</v>
      </c>
      <c r="J82" s="70"/>
      <c r="L82" s="71"/>
      <c r="M82" s="71"/>
      <c r="N82" s="71"/>
      <c r="O82" s="71"/>
      <c r="P82" s="71"/>
      <c r="Q82" s="71"/>
      <c r="R82" s="71"/>
      <c r="S82" s="71"/>
      <c r="T82" s="59"/>
    </row>
    <row r="83" spans="1:20">
      <c r="A83">
        <v>19</v>
      </c>
      <c r="B83" s="12"/>
      <c r="C83" s="49">
        <v>50</v>
      </c>
      <c r="D83" s="29">
        <f t="shared" si="4"/>
        <v>0</v>
      </c>
      <c r="E83" s="22" t="e">
        <f t="shared" si="1"/>
        <v>#DIV/0!</v>
      </c>
      <c r="F83" s="28">
        <v>31</v>
      </c>
      <c r="G83" s="28">
        <v>272.39999999999998</v>
      </c>
      <c r="H83" s="24">
        <f t="shared" si="2"/>
        <v>272.39999999999998</v>
      </c>
      <c r="I83" s="21">
        <f t="shared" si="3"/>
        <v>0</v>
      </c>
      <c r="J83" s="70"/>
      <c r="L83" s="71"/>
      <c r="M83" s="71"/>
      <c r="N83" s="71"/>
      <c r="O83" s="71"/>
      <c r="P83" s="71"/>
      <c r="Q83" s="71"/>
      <c r="R83" s="71"/>
      <c r="S83" s="71"/>
      <c r="T83" s="59"/>
    </row>
    <row r="84" spans="1:20">
      <c r="A84">
        <v>20</v>
      </c>
      <c r="B84" s="12"/>
      <c r="C84" s="49">
        <v>40</v>
      </c>
      <c r="D84" s="29">
        <f t="shared" si="4"/>
        <v>0</v>
      </c>
      <c r="E84" s="22" t="e">
        <f t="shared" si="1"/>
        <v>#DIV/0!</v>
      </c>
      <c r="F84" s="28">
        <v>30</v>
      </c>
      <c r="G84" s="28">
        <v>272.39999999999998</v>
      </c>
      <c r="H84" s="24">
        <f t="shared" si="2"/>
        <v>272.39999999999998</v>
      </c>
      <c r="I84" s="21">
        <f t="shared" si="3"/>
        <v>0</v>
      </c>
      <c r="J84" s="70"/>
      <c r="L84" s="71"/>
      <c r="M84" s="71"/>
      <c r="N84" s="72"/>
      <c r="O84" s="71"/>
      <c r="P84" s="71"/>
      <c r="Q84" s="71"/>
      <c r="R84" s="71"/>
      <c r="S84" s="71"/>
      <c r="T84" s="59"/>
    </row>
    <row r="85" spans="1:20">
      <c r="A85">
        <v>21</v>
      </c>
      <c r="B85" s="12"/>
      <c r="C85" s="49">
        <v>30</v>
      </c>
      <c r="D85" s="29">
        <f t="shared" si="4"/>
        <v>0</v>
      </c>
      <c r="E85" s="22" t="e">
        <f t="shared" si="1"/>
        <v>#DIV/0!</v>
      </c>
      <c r="F85" s="28">
        <v>30</v>
      </c>
      <c r="G85" s="28">
        <v>272.39999999999998</v>
      </c>
      <c r="H85" s="24">
        <f t="shared" si="2"/>
        <v>272.39999999999998</v>
      </c>
      <c r="I85" s="21">
        <f t="shared" si="3"/>
        <v>0</v>
      </c>
      <c r="J85" s="70"/>
      <c r="L85" s="71"/>
      <c r="M85" s="71"/>
      <c r="N85" s="71"/>
      <c r="O85" s="71"/>
      <c r="P85" s="71"/>
      <c r="Q85" s="71"/>
      <c r="R85" s="71"/>
      <c r="S85" s="71"/>
      <c r="T85" s="59"/>
    </row>
    <row r="86" spans="1:20">
      <c r="A86">
        <v>22</v>
      </c>
      <c r="B86" s="12"/>
      <c r="C86" s="49">
        <v>20</v>
      </c>
      <c r="D86" s="29">
        <f t="shared" si="4"/>
        <v>0</v>
      </c>
      <c r="E86" s="22" t="e">
        <f t="shared" si="1"/>
        <v>#DIV/0!</v>
      </c>
      <c r="F86" s="28">
        <v>30</v>
      </c>
      <c r="G86" s="28">
        <v>272.39999999999998</v>
      </c>
      <c r="H86" s="24">
        <f t="shared" si="2"/>
        <v>272.39999999999998</v>
      </c>
      <c r="I86" s="21">
        <f t="shared" si="3"/>
        <v>0</v>
      </c>
      <c r="J86" s="70"/>
      <c r="L86" s="71"/>
      <c r="M86" s="71"/>
      <c r="N86" s="71"/>
      <c r="O86" s="71"/>
      <c r="P86" s="71"/>
      <c r="Q86" s="71"/>
      <c r="R86" s="71"/>
      <c r="S86" s="71"/>
      <c r="T86" s="59"/>
    </row>
    <row r="87" spans="1:20">
      <c r="A87">
        <v>23</v>
      </c>
      <c r="B87" s="12"/>
      <c r="C87" s="49">
        <v>15</v>
      </c>
      <c r="D87" s="29">
        <f t="shared" si="4"/>
        <v>0</v>
      </c>
      <c r="E87" s="22" t="e">
        <f t="shared" si="1"/>
        <v>#DIV/0!</v>
      </c>
      <c r="F87" s="28">
        <v>15.5</v>
      </c>
      <c r="G87" s="28">
        <v>272.39999999999998</v>
      </c>
      <c r="H87" s="24">
        <f t="shared" si="2"/>
        <v>272.39999999999998</v>
      </c>
      <c r="I87" s="21">
        <f t="shared" si="3"/>
        <v>0</v>
      </c>
      <c r="J87" s="70"/>
      <c r="L87" s="71"/>
      <c r="M87" s="71"/>
      <c r="N87" s="71"/>
      <c r="O87" s="71"/>
      <c r="P87" s="71"/>
      <c r="Q87" s="71"/>
      <c r="R87" s="71"/>
      <c r="S87" s="71"/>
      <c r="T87" s="59"/>
    </row>
    <row r="88" spans="1:20">
      <c r="A88">
        <v>24</v>
      </c>
      <c r="B88" s="12"/>
      <c r="C88" s="49">
        <v>10</v>
      </c>
      <c r="D88" s="29">
        <f t="shared" si="4"/>
        <v>0</v>
      </c>
      <c r="E88" s="22" t="e">
        <f t="shared" si="1"/>
        <v>#DIV/0!</v>
      </c>
      <c r="F88" s="28">
        <v>15.5</v>
      </c>
      <c r="G88" s="28">
        <v>272.39999999999998</v>
      </c>
      <c r="H88" s="24">
        <f t="shared" si="2"/>
        <v>272.39999999999998</v>
      </c>
      <c r="I88" s="21">
        <f t="shared" si="3"/>
        <v>0</v>
      </c>
      <c r="J88" s="70"/>
      <c r="L88" s="71"/>
      <c r="M88" s="71"/>
      <c r="N88" s="71"/>
      <c r="O88" s="71"/>
      <c r="P88" s="71"/>
      <c r="Q88" s="71"/>
      <c r="R88" s="71"/>
      <c r="S88" s="71"/>
      <c r="T88" s="59"/>
    </row>
    <row r="89" spans="1:20">
      <c r="A89">
        <v>25</v>
      </c>
      <c r="B89" s="12"/>
      <c r="C89" s="49">
        <v>7.5</v>
      </c>
      <c r="D89" s="29">
        <f t="shared" si="4"/>
        <v>0</v>
      </c>
      <c r="E89" s="22" t="e">
        <f t="shared" si="1"/>
        <v>#DIV/0!</v>
      </c>
      <c r="F89" s="28">
        <v>7.5</v>
      </c>
      <c r="G89" s="28">
        <v>272.39999999999998</v>
      </c>
      <c r="H89" s="24">
        <f t="shared" si="2"/>
        <v>272.39999999999998</v>
      </c>
      <c r="I89" s="21">
        <f t="shared" si="3"/>
        <v>0</v>
      </c>
      <c r="J89" s="70"/>
      <c r="L89" s="71"/>
      <c r="M89" s="71"/>
      <c r="N89" s="71"/>
      <c r="O89" s="71"/>
      <c r="P89" s="71"/>
      <c r="Q89" s="71"/>
      <c r="R89" s="71"/>
      <c r="S89" s="71"/>
      <c r="T89" s="59"/>
    </row>
    <row r="90" spans="1:20">
      <c r="A90">
        <v>26</v>
      </c>
      <c r="B90" s="12"/>
      <c r="C90" s="49">
        <v>5</v>
      </c>
      <c r="D90" s="29">
        <f t="shared" si="4"/>
        <v>0</v>
      </c>
      <c r="E90" s="22" t="e">
        <f t="shared" si="1"/>
        <v>#DIV/0!</v>
      </c>
      <c r="F90" s="28">
        <v>9</v>
      </c>
      <c r="G90" s="28">
        <v>265.5</v>
      </c>
      <c r="H90" s="24">
        <f t="shared" si="2"/>
        <v>265.5</v>
      </c>
      <c r="I90" s="21">
        <f t="shared" si="3"/>
        <v>0</v>
      </c>
      <c r="J90" s="70"/>
      <c r="L90" s="71"/>
      <c r="M90" s="71"/>
      <c r="N90" s="71"/>
      <c r="O90" s="71"/>
      <c r="P90" s="71"/>
      <c r="Q90" s="71"/>
      <c r="R90" s="71"/>
      <c r="S90" s="71"/>
      <c r="T90" s="59"/>
    </row>
    <row r="91" spans="1:20">
      <c r="A91">
        <v>27</v>
      </c>
      <c r="B91" s="12"/>
      <c r="C91" s="49">
        <v>2.5</v>
      </c>
      <c r="D91" s="29">
        <f t="shared" si="4"/>
        <v>0</v>
      </c>
      <c r="E91" s="22" t="e">
        <f t="shared" si="1"/>
        <v>#DIV/0!</v>
      </c>
      <c r="F91" s="28">
        <v>6</v>
      </c>
      <c r="G91" s="28">
        <v>253.4</v>
      </c>
      <c r="H91" s="24">
        <f t="shared" si="2"/>
        <v>253.4</v>
      </c>
      <c r="I91" s="21">
        <f t="shared" si="3"/>
        <v>0</v>
      </c>
      <c r="J91" s="70"/>
      <c r="L91" s="71"/>
      <c r="M91" s="71"/>
      <c r="N91" s="71"/>
      <c r="O91" s="71"/>
      <c r="P91" s="71"/>
      <c r="Q91" s="71"/>
      <c r="R91" s="71"/>
      <c r="S91" s="71"/>
      <c r="T91" s="59"/>
    </row>
    <row r="92" spans="1:20">
      <c r="A92">
        <v>28</v>
      </c>
      <c r="B92" s="12"/>
      <c r="C92" s="49">
        <v>1.25</v>
      </c>
      <c r="D92" s="29">
        <f t="shared" si="4"/>
        <v>0</v>
      </c>
      <c r="E92" s="22" t="e">
        <f t="shared" si="1"/>
        <v>#DIV/0!</v>
      </c>
      <c r="F92" s="28">
        <v>4.5</v>
      </c>
      <c r="G92" s="28">
        <v>241</v>
      </c>
      <c r="H92" s="24">
        <f t="shared" si="2"/>
        <v>241</v>
      </c>
      <c r="I92" s="21">
        <f t="shared" si="3"/>
        <v>0</v>
      </c>
      <c r="J92" s="18"/>
      <c r="L92" s="71"/>
      <c r="M92" s="71"/>
      <c r="N92" s="71"/>
      <c r="O92" s="71"/>
      <c r="P92" s="71"/>
      <c r="Q92" s="71"/>
      <c r="R92" s="71"/>
      <c r="S92" s="71"/>
    </row>
    <row r="93" spans="1:20" ht="13.5" thickBot="1">
      <c r="A93" s="8"/>
      <c r="B93" s="53"/>
      <c r="C93" s="49">
        <v>0</v>
      </c>
      <c r="D93" s="29">
        <f t="shared" si="4"/>
        <v>0</v>
      </c>
      <c r="E93" s="22" t="e">
        <f>2*D93/(($C$47*$C$49^2))</f>
        <v>#DIV/0!</v>
      </c>
      <c r="F93" s="28">
        <v>8</v>
      </c>
      <c r="G93" s="28">
        <v>209</v>
      </c>
      <c r="H93" s="24">
        <f t="shared" si="2"/>
        <v>209</v>
      </c>
      <c r="I93" s="21">
        <f>0.5*(D93+D92)*F93*0.001*SIN(H93*3.14/180)</f>
        <v>0</v>
      </c>
      <c r="J93" s="18"/>
      <c r="L93" s="71"/>
      <c r="M93" s="71"/>
      <c r="N93" s="71"/>
      <c r="O93" s="71"/>
      <c r="P93" s="71"/>
      <c r="Q93" s="71"/>
      <c r="R93" s="71"/>
      <c r="S93" s="71"/>
    </row>
    <row r="94" spans="1:20" ht="13.5" thickBot="1">
      <c r="A94">
        <v>40</v>
      </c>
      <c r="B94" s="102"/>
      <c r="C94" s="52"/>
      <c r="D94" s="29">
        <f t="shared" si="4"/>
        <v>0</v>
      </c>
      <c r="E94" s="22" t="e">
        <f t="shared" si="1"/>
        <v>#DIV/0!</v>
      </c>
      <c r="F94" s="54"/>
      <c r="G94" s="56"/>
      <c r="H94" s="23" t="s">
        <v>43</v>
      </c>
      <c r="I94" s="21">
        <f>SUM(I64:I93)</f>
        <v>0</v>
      </c>
      <c r="J94" s="20" t="s">
        <v>44</v>
      </c>
      <c r="L94" s="71"/>
      <c r="M94" s="71"/>
      <c r="N94" s="71"/>
      <c r="O94" s="71"/>
      <c r="P94" s="71"/>
      <c r="Q94" s="71"/>
      <c r="R94" s="71"/>
      <c r="S94" s="71"/>
    </row>
    <row r="95" spans="1:20" ht="13.5" thickBot="1">
      <c r="A95">
        <v>42</v>
      </c>
      <c r="B95" s="102"/>
      <c r="C95" s="55"/>
      <c r="D95" s="29">
        <f t="shared" si="4"/>
        <v>0</v>
      </c>
      <c r="E95" s="22" t="e">
        <f t="shared" si="1"/>
        <v>#DIV/0!</v>
      </c>
      <c r="F95" s="57"/>
      <c r="G95" s="54"/>
      <c r="H95" s="8"/>
      <c r="I95" s="18"/>
      <c r="J95" s="8"/>
      <c r="L95" s="71"/>
      <c r="M95" s="71"/>
      <c r="N95" s="71"/>
      <c r="O95" s="71"/>
      <c r="P95" s="71"/>
      <c r="Q95" s="71"/>
      <c r="R95" s="71"/>
      <c r="S95" s="71"/>
    </row>
    <row r="96" spans="1:20" ht="15" thickBot="1">
      <c r="A96" s="8"/>
      <c r="B96" s="8"/>
      <c r="C96" s="8"/>
      <c r="D96" s="8"/>
      <c r="E96" s="8"/>
      <c r="F96" s="19" t="s">
        <v>45</v>
      </c>
      <c r="G96" s="25" t="e">
        <f>2*I94/(C47*0.3048*C49^2)</f>
        <v>#DIV/0!</v>
      </c>
      <c r="H96" s="8"/>
      <c r="I96" s="18"/>
      <c r="J96" s="8"/>
      <c r="L96" s="71"/>
      <c r="M96" s="71"/>
      <c r="N96" s="71"/>
      <c r="O96" s="71"/>
      <c r="P96" s="71"/>
      <c r="Q96" s="71"/>
      <c r="R96" s="71"/>
      <c r="S96" s="71"/>
    </row>
    <row r="97" spans="1:26">
      <c r="C97" s="8"/>
      <c r="D97" s="18"/>
      <c r="E97" s="8"/>
      <c r="F97" s="8"/>
      <c r="H97" s="59"/>
      <c r="I97" s="33"/>
      <c r="J97" s="33"/>
      <c r="K97" s="33"/>
      <c r="L97" s="73"/>
      <c r="M97" s="73"/>
      <c r="N97" s="71"/>
      <c r="O97" s="71"/>
      <c r="P97" s="71"/>
      <c r="Q97" s="71"/>
      <c r="R97" s="71"/>
      <c r="S97" s="71"/>
    </row>
    <row r="98" spans="1:26" ht="13.5" thickBot="1">
      <c r="A98" s="3" t="s">
        <v>53</v>
      </c>
      <c r="B98" s="3"/>
      <c r="C98" s="3"/>
      <c r="D98" s="3"/>
      <c r="E98" s="3"/>
      <c r="F98" s="3"/>
      <c r="G98" s="3"/>
      <c r="H98" s="59"/>
      <c r="I98" s="32"/>
      <c r="J98" s="32"/>
      <c r="K98" s="32"/>
      <c r="L98" s="73"/>
      <c r="M98" s="73"/>
      <c r="N98" s="71"/>
      <c r="O98" s="71"/>
      <c r="P98" s="71"/>
      <c r="Q98" s="71"/>
      <c r="R98" s="71"/>
      <c r="S98" s="71"/>
    </row>
    <row r="99" spans="1:26">
      <c r="B99" s="35"/>
      <c r="C99" s="8"/>
      <c r="D99" s="18"/>
      <c r="E99" s="8"/>
      <c r="F99" s="8"/>
      <c r="H99" s="59"/>
      <c r="I99" s="32"/>
      <c r="J99" s="32"/>
      <c r="K99" s="32"/>
      <c r="L99" s="73"/>
      <c r="M99" s="73"/>
      <c r="N99" s="71"/>
      <c r="O99" s="71"/>
      <c r="P99" s="71"/>
      <c r="Q99" s="71"/>
      <c r="R99" s="71"/>
      <c r="S99" s="71"/>
    </row>
    <row r="100" spans="1:26" ht="13.5" thickBot="1">
      <c r="B100" s="35"/>
      <c r="C100" s="8"/>
      <c r="D100" s="18"/>
      <c r="E100" s="8"/>
      <c r="F100" s="8"/>
      <c r="H100" s="32"/>
      <c r="I100" s="32"/>
      <c r="J100" s="32"/>
      <c r="K100" s="32"/>
      <c r="L100" s="32"/>
      <c r="M100" s="32"/>
      <c r="N100" s="32"/>
    </row>
    <row r="101" spans="1:26">
      <c r="B101" s="35"/>
      <c r="C101" s="8"/>
      <c r="D101" s="82" t="s">
        <v>56</v>
      </c>
      <c r="E101" s="76" t="s">
        <v>80</v>
      </c>
      <c r="F101" s="76" t="s">
        <v>69</v>
      </c>
      <c r="H101" s="104" t="s">
        <v>81</v>
      </c>
      <c r="I101" s="105"/>
      <c r="J101" s="105"/>
      <c r="K101" s="105"/>
      <c r="L101" s="105"/>
      <c r="M101" s="105"/>
      <c r="N101" s="106"/>
    </row>
    <row r="102" spans="1:26">
      <c r="A102" s="38" t="s">
        <v>54</v>
      </c>
      <c r="B102" s="35"/>
      <c r="C102" s="8"/>
      <c r="D102" s="60"/>
      <c r="E102" s="86" t="e">
        <f>G96</f>
        <v>#DIV/0!</v>
      </c>
      <c r="F102" s="87">
        <f>C57</f>
        <v>0</v>
      </c>
      <c r="G102" s="61"/>
      <c r="H102" s="107"/>
      <c r="I102" s="108"/>
      <c r="J102" s="108"/>
      <c r="K102" s="108"/>
      <c r="L102" s="108"/>
      <c r="M102" s="108"/>
      <c r="N102" s="109"/>
    </row>
    <row r="103" spans="1:26">
      <c r="A103" s="38" t="s">
        <v>55</v>
      </c>
      <c r="B103" s="35"/>
      <c r="C103" s="8"/>
      <c r="D103" s="48"/>
      <c r="E103" s="86" t="e">
        <f>(2*$D$103)/($C$47*($C$49^2)*0.762*0.3048)</f>
        <v>#DIV/0!</v>
      </c>
      <c r="F103" s="88"/>
      <c r="G103" s="32"/>
      <c r="H103" s="107"/>
      <c r="I103" s="108"/>
      <c r="J103" s="108"/>
      <c r="K103" s="108"/>
      <c r="L103" s="108"/>
      <c r="M103" s="108"/>
      <c r="N103" s="109"/>
    </row>
    <row r="104" spans="1:26">
      <c r="A104" t="s">
        <v>75</v>
      </c>
      <c r="B104" s="8"/>
      <c r="D104" s="12"/>
      <c r="E104" s="86" t="e">
        <f>(2*ABS($D$104))/($C$47*($C$49^2)*0.762*0.3048)</f>
        <v>#DIV/0!</v>
      </c>
      <c r="F104" s="89"/>
      <c r="G104" s="32"/>
      <c r="H104" s="107"/>
      <c r="I104" s="108"/>
      <c r="J104" s="108"/>
      <c r="K104" s="108"/>
      <c r="L104" s="108"/>
      <c r="M104" s="108"/>
      <c r="N104" s="109"/>
    </row>
    <row r="105" spans="1:26" ht="13.5" thickBot="1">
      <c r="A105" s="3" t="s">
        <v>57</v>
      </c>
      <c r="B105" s="3"/>
      <c r="C105" s="3"/>
      <c r="D105" s="3"/>
      <c r="E105" s="3"/>
      <c r="F105" s="3"/>
      <c r="G105" s="3"/>
      <c r="H105" s="107"/>
      <c r="I105" s="108"/>
      <c r="J105" s="108"/>
      <c r="K105" s="108"/>
      <c r="L105" s="108"/>
      <c r="M105" s="108"/>
      <c r="N105" s="109"/>
    </row>
    <row r="106" spans="1:26">
      <c r="A106" s="33"/>
      <c r="B106" s="32"/>
      <c r="C106" s="32"/>
      <c r="D106" s="32"/>
      <c r="E106" s="32"/>
      <c r="F106" s="32"/>
      <c r="H106" s="107"/>
      <c r="I106" s="108"/>
      <c r="J106" s="108"/>
      <c r="K106" s="108"/>
      <c r="L106" s="108"/>
      <c r="M106" s="108"/>
      <c r="N106" s="109"/>
    </row>
    <row r="107" spans="1:26" ht="13.5" thickBot="1">
      <c r="A107" s="33"/>
      <c r="B107" s="32"/>
      <c r="C107" s="32"/>
      <c r="D107" s="32"/>
      <c r="E107" s="32"/>
      <c r="F107" s="32"/>
      <c r="H107" s="110"/>
      <c r="I107" s="111"/>
      <c r="J107" s="111"/>
      <c r="K107" s="111"/>
      <c r="L107" s="111"/>
      <c r="M107" s="111"/>
      <c r="N107" s="112"/>
    </row>
    <row r="108" spans="1:26">
      <c r="A108" s="33"/>
      <c r="B108" s="32"/>
      <c r="C108" s="32"/>
      <c r="D108" s="32"/>
      <c r="E108" s="32"/>
      <c r="F108" s="32"/>
      <c r="I108" s="36"/>
      <c r="J108" s="37"/>
      <c r="K108" s="37"/>
    </row>
    <row r="109" spans="1:26">
      <c r="A109" s="33"/>
      <c r="B109" s="32"/>
      <c r="C109" s="32"/>
      <c r="D109" s="32"/>
      <c r="E109" s="32"/>
      <c r="F109" s="32"/>
      <c r="J109" s="71"/>
      <c r="K109" s="71"/>
      <c r="L109" s="71"/>
      <c r="M109" s="71"/>
      <c r="N109" s="71"/>
      <c r="O109" s="71"/>
      <c r="P109" s="71"/>
      <c r="Q109" s="71"/>
      <c r="S109" s="71"/>
      <c r="T109" s="71"/>
      <c r="U109" s="71"/>
      <c r="V109" s="71"/>
      <c r="W109" s="71"/>
      <c r="X109" s="71"/>
      <c r="Y109" s="71"/>
      <c r="Z109" s="71"/>
    </row>
    <row r="110" spans="1:26">
      <c r="A110" s="33"/>
      <c r="B110" s="32"/>
      <c r="C110" s="32"/>
      <c r="D110" s="32"/>
      <c r="E110" s="32"/>
      <c r="F110" s="32"/>
      <c r="J110" s="71"/>
      <c r="K110" s="71"/>
      <c r="L110" s="71"/>
      <c r="M110" s="71"/>
      <c r="N110" s="71"/>
      <c r="O110" s="71"/>
      <c r="P110" s="71"/>
      <c r="Q110" s="71"/>
      <c r="S110" s="71"/>
      <c r="T110" s="71"/>
      <c r="U110" s="71"/>
      <c r="V110" s="71"/>
      <c r="W110" s="71"/>
      <c r="X110" s="71"/>
      <c r="Y110" s="71"/>
      <c r="Z110" s="71"/>
    </row>
    <row r="111" spans="1:26">
      <c r="A111" s="33"/>
      <c r="B111" s="32"/>
      <c r="C111" s="32"/>
      <c r="D111" s="32"/>
      <c r="E111" s="32"/>
      <c r="F111" s="32"/>
      <c r="J111" s="71"/>
      <c r="K111" s="71"/>
      <c r="L111" s="71"/>
      <c r="M111" s="71"/>
      <c r="N111" s="71"/>
      <c r="O111" s="71"/>
      <c r="P111" s="71"/>
      <c r="Q111" s="71"/>
      <c r="S111" s="71"/>
      <c r="T111" s="71"/>
      <c r="U111" s="71"/>
      <c r="V111" s="71"/>
      <c r="W111" s="71"/>
      <c r="X111" s="71"/>
      <c r="Y111" s="71"/>
      <c r="Z111" s="71"/>
    </row>
    <row r="112" spans="1:26">
      <c r="A112" s="33"/>
      <c r="B112" s="32"/>
      <c r="C112" s="32"/>
      <c r="D112" s="32"/>
      <c r="E112" s="32"/>
      <c r="F112" s="32"/>
      <c r="J112" s="71"/>
      <c r="K112" s="71"/>
      <c r="L112" s="71"/>
      <c r="M112" s="71"/>
      <c r="N112" s="71"/>
      <c r="O112" s="71"/>
      <c r="P112" s="71"/>
      <c r="Q112" s="71"/>
      <c r="S112" s="71"/>
      <c r="T112" s="71"/>
      <c r="U112" s="71"/>
      <c r="V112" s="71"/>
      <c r="W112" s="71"/>
      <c r="X112" s="71"/>
      <c r="Y112" s="71"/>
      <c r="Z112" s="71"/>
    </row>
    <row r="113" spans="1:26">
      <c r="A113" s="33"/>
      <c r="B113" s="32"/>
      <c r="C113" s="32"/>
      <c r="D113" s="32"/>
      <c r="E113" s="32"/>
      <c r="F113" s="32"/>
      <c r="J113" s="71"/>
      <c r="K113" s="71"/>
      <c r="L113" s="71"/>
      <c r="M113" s="71"/>
      <c r="N113" s="71"/>
      <c r="O113" s="71"/>
      <c r="P113" s="71"/>
      <c r="Q113" s="71"/>
      <c r="S113" s="71"/>
      <c r="T113" s="71"/>
      <c r="U113" s="71"/>
      <c r="V113" s="71"/>
      <c r="W113" s="71"/>
      <c r="X113" s="71"/>
      <c r="Y113" s="71"/>
      <c r="Z113" s="71"/>
    </row>
    <row r="114" spans="1:26">
      <c r="A114" s="33"/>
      <c r="B114" s="32"/>
      <c r="C114" s="32"/>
      <c r="D114" s="32"/>
      <c r="E114" s="32"/>
      <c r="F114" s="32"/>
      <c r="J114" s="71"/>
      <c r="K114" s="71"/>
      <c r="L114" s="71"/>
      <c r="M114" s="71"/>
      <c r="N114" s="71"/>
      <c r="O114" s="71"/>
      <c r="P114" s="71"/>
      <c r="Q114" s="71"/>
      <c r="S114" s="71"/>
      <c r="T114" s="71"/>
      <c r="U114" s="71"/>
      <c r="V114" s="71"/>
      <c r="W114" s="71"/>
      <c r="X114" s="71"/>
      <c r="Y114" s="71"/>
      <c r="Z114" s="71"/>
    </row>
    <row r="115" spans="1:26">
      <c r="A115" s="33"/>
      <c r="B115" s="32"/>
      <c r="C115" s="32"/>
      <c r="D115" s="32"/>
      <c r="E115" s="32"/>
      <c r="F115" s="32"/>
      <c r="J115" s="71"/>
      <c r="K115" s="71"/>
      <c r="L115" s="71"/>
      <c r="M115" s="71"/>
      <c r="N115" s="71"/>
      <c r="O115" s="71"/>
      <c r="P115" s="71"/>
      <c r="Q115" s="71"/>
      <c r="S115" s="71"/>
      <c r="T115" s="71"/>
      <c r="U115" s="71"/>
      <c r="V115" s="71"/>
      <c r="W115" s="71"/>
      <c r="X115" s="71"/>
      <c r="Y115" s="71"/>
      <c r="Z115" s="71"/>
    </row>
    <row r="116" spans="1:26">
      <c r="A116" s="33"/>
      <c r="B116" s="32"/>
      <c r="C116" s="32"/>
      <c r="D116" s="32"/>
      <c r="E116" s="32"/>
      <c r="F116" s="32"/>
      <c r="J116" s="71"/>
      <c r="K116" s="71"/>
      <c r="L116" s="71"/>
      <c r="M116" s="71"/>
      <c r="N116" s="71"/>
      <c r="O116" s="71"/>
      <c r="P116" s="71"/>
      <c r="Q116" s="71"/>
      <c r="S116" s="71"/>
      <c r="T116" s="71"/>
      <c r="U116" s="71"/>
      <c r="V116" s="71"/>
      <c r="W116" s="71"/>
      <c r="X116" s="71"/>
      <c r="Y116" s="71"/>
      <c r="Z116" s="71"/>
    </row>
    <row r="117" spans="1:26">
      <c r="A117" s="33"/>
      <c r="B117" s="32"/>
      <c r="C117" s="32"/>
      <c r="D117" s="32"/>
      <c r="E117" s="32"/>
      <c r="F117" s="32"/>
      <c r="J117" s="71"/>
      <c r="K117" s="71"/>
      <c r="L117" s="71"/>
      <c r="M117" s="71"/>
      <c r="N117" s="71"/>
      <c r="O117" s="71"/>
      <c r="P117" s="71"/>
      <c r="Q117" s="71"/>
      <c r="S117" s="71"/>
      <c r="T117" s="71"/>
      <c r="U117" s="71"/>
      <c r="V117" s="71"/>
      <c r="W117" s="71"/>
      <c r="X117" s="71"/>
      <c r="Y117" s="71"/>
      <c r="Z117" s="71"/>
    </row>
    <row r="118" spans="1:26">
      <c r="A118" s="33"/>
      <c r="B118" s="32"/>
      <c r="C118" s="32"/>
      <c r="D118" s="32"/>
      <c r="E118" s="32"/>
      <c r="F118" s="32"/>
      <c r="J118" s="71"/>
      <c r="K118" s="71"/>
      <c r="L118" s="71"/>
      <c r="M118" s="71"/>
      <c r="N118" s="71"/>
      <c r="O118" s="71"/>
      <c r="P118" s="71"/>
      <c r="Q118" s="71"/>
      <c r="S118" s="71"/>
      <c r="T118" s="71"/>
      <c r="U118" s="71"/>
      <c r="V118" s="71"/>
      <c r="W118" s="71"/>
      <c r="X118" s="71"/>
      <c r="Y118" s="71"/>
      <c r="Z118" s="71"/>
    </row>
    <row r="119" spans="1:26">
      <c r="A119" s="33"/>
      <c r="B119" s="32"/>
      <c r="C119" s="32"/>
      <c r="D119" s="32"/>
      <c r="E119" s="32"/>
      <c r="F119" s="32"/>
      <c r="J119" s="71"/>
      <c r="K119" s="71"/>
      <c r="L119" s="71"/>
      <c r="M119" s="71"/>
      <c r="N119" s="71"/>
      <c r="O119" s="71"/>
      <c r="P119" s="71"/>
      <c r="Q119" s="71"/>
      <c r="S119" s="71"/>
      <c r="T119" s="71"/>
      <c r="U119" s="71"/>
      <c r="V119" s="71"/>
      <c r="W119" s="71"/>
      <c r="X119" s="71"/>
      <c r="Y119" s="71"/>
      <c r="Z119" s="71"/>
    </row>
    <row r="120" spans="1:26">
      <c r="A120" s="33"/>
      <c r="B120" s="32"/>
      <c r="C120" s="32"/>
      <c r="D120" s="32"/>
      <c r="E120" s="32"/>
      <c r="F120" s="32"/>
      <c r="J120" s="71"/>
      <c r="K120" s="71"/>
      <c r="L120" s="71"/>
      <c r="M120" s="71"/>
      <c r="N120" s="71"/>
      <c r="O120" s="71"/>
      <c r="P120" s="71"/>
      <c r="Q120" s="71"/>
      <c r="S120" s="71"/>
      <c r="T120" s="71"/>
      <c r="U120" s="71"/>
      <c r="V120" s="71"/>
      <c r="W120" s="71"/>
      <c r="X120" s="71"/>
      <c r="Y120" s="71"/>
      <c r="Z120" s="71"/>
    </row>
    <row r="121" spans="1:26">
      <c r="A121" s="33"/>
      <c r="B121" s="32"/>
      <c r="C121" s="32"/>
      <c r="D121" s="32"/>
      <c r="E121" s="32"/>
      <c r="F121" s="32"/>
      <c r="J121" s="71"/>
      <c r="K121" s="71"/>
      <c r="L121" s="71"/>
      <c r="M121" s="71"/>
      <c r="N121" s="71"/>
      <c r="O121" s="71"/>
      <c r="P121" s="71"/>
      <c r="Q121" s="71"/>
      <c r="S121" s="71"/>
      <c r="T121" s="71"/>
      <c r="U121" s="71"/>
      <c r="V121" s="71"/>
      <c r="W121" s="71"/>
      <c r="X121" s="71"/>
      <c r="Y121" s="71"/>
      <c r="Z121" s="71"/>
    </row>
    <row r="122" spans="1:26">
      <c r="A122" s="33"/>
      <c r="B122" s="32"/>
      <c r="C122" s="32"/>
      <c r="D122" s="32"/>
      <c r="E122" s="32"/>
      <c r="F122" s="32"/>
      <c r="J122" s="71"/>
      <c r="K122" s="71"/>
      <c r="L122" s="71"/>
      <c r="M122" s="71"/>
      <c r="N122" s="71"/>
      <c r="O122" s="71"/>
      <c r="P122" s="71"/>
      <c r="Q122" s="71"/>
      <c r="S122" s="71"/>
      <c r="T122" s="71"/>
      <c r="U122" s="71"/>
      <c r="V122" s="71"/>
      <c r="W122" s="71"/>
      <c r="X122" s="71"/>
      <c r="Y122" s="71"/>
      <c r="Z122" s="71"/>
    </row>
    <row r="123" spans="1:26">
      <c r="A123" s="33"/>
      <c r="B123" s="32"/>
      <c r="C123" s="32"/>
      <c r="D123" s="32"/>
      <c r="E123" s="32"/>
      <c r="F123" s="32"/>
      <c r="J123" s="71"/>
      <c r="K123" s="71"/>
      <c r="L123" s="71"/>
      <c r="M123" s="71"/>
      <c r="N123" s="71"/>
      <c r="O123" s="71"/>
      <c r="P123" s="71"/>
      <c r="Q123" s="71"/>
      <c r="S123" s="71"/>
      <c r="T123" s="71"/>
      <c r="U123" s="71"/>
      <c r="V123" s="71"/>
      <c r="W123" s="71"/>
      <c r="X123" s="71"/>
      <c r="Y123" s="71"/>
      <c r="Z123" s="71"/>
    </row>
    <row r="124" spans="1:26">
      <c r="A124" s="44" t="s">
        <v>67</v>
      </c>
      <c r="B124" s="42"/>
      <c r="C124" s="42"/>
      <c r="D124" s="42"/>
      <c r="E124" s="42"/>
      <c r="F124" s="43"/>
      <c r="J124" s="71"/>
      <c r="K124" s="71"/>
      <c r="L124" s="71"/>
      <c r="M124" s="71"/>
      <c r="N124" s="71"/>
      <c r="O124" s="71"/>
      <c r="P124" s="71"/>
      <c r="Q124" s="71"/>
      <c r="S124" s="71"/>
      <c r="T124" s="71"/>
      <c r="U124" s="71"/>
      <c r="V124" s="71"/>
      <c r="W124" s="71"/>
      <c r="X124" s="71"/>
      <c r="Y124" s="71"/>
      <c r="Z124" s="71"/>
    </row>
    <row r="125" spans="1:26">
      <c r="A125" s="34" t="s">
        <v>68</v>
      </c>
      <c r="B125" s="11"/>
      <c r="C125" s="11"/>
      <c r="D125" s="41"/>
      <c r="E125" s="42"/>
      <c r="F125" s="43"/>
      <c r="J125" s="71"/>
      <c r="K125" s="71"/>
      <c r="L125" s="71"/>
      <c r="M125" s="71"/>
      <c r="N125" s="71"/>
      <c r="O125" s="71"/>
      <c r="P125" s="71"/>
      <c r="Q125" s="71"/>
      <c r="S125" s="71"/>
      <c r="T125" s="71"/>
      <c r="U125" s="71"/>
      <c r="V125" s="71"/>
      <c r="W125" s="71"/>
      <c r="X125" s="71"/>
      <c r="Y125" s="71"/>
      <c r="Z125" s="71"/>
    </row>
    <row r="126" spans="1:26">
      <c r="A126" s="33"/>
      <c r="B126" s="32"/>
      <c r="C126" s="32"/>
      <c r="D126" s="32"/>
      <c r="E126" s="32"/>
      <c r="F126" s="32"/>
      <c r="J126" s="71"/>
      <c r="K126" s="71"/>
      <c r="L126" s="71"/>
      <c r="M126" s="71"/>
      <c r="N126" s="71"/>
      <c r="O126" s="71"/>
      <c r="P126" s="71"/>
      <c r="Q126" s="71"/>
      <c r="S126" s="71"/>
      <c r="T126" s="71"/>
      <c r="U126" s="71"/>
      <c r="V126" s="71"/>
      <c r="W126" s="71"/>
      <c r="X126" s="71"/>
      <c r="Y126" s="71"/>
      <c r="Z126" s="71"/>
    </row>
    <row r="127" spans="1:26">
      <c r="A127" s="40" t="s">
        <v>66</v>
      </c>
      <c r="B127" s="40"/>
      <c r="C127" s="40"/>
      <c r="D127" s="40"/>
      <c r="E127" s="40"/>
      <c r="F127" s="40"/>
      <c r="J127" s="71"/>
      <c r="K127" s="71"/>
      <c r="L127" s="71"/>
      <c r="M127" s="71"/>
      <c r="N127" s="71"/>
      <c r="O127" s="71"/>
      <c r="P127" s="71"/>
      <c r="Q127" s="71"/>
      <c r="S127" s="71"/>
      <c r="T127" s="71"/>
      <c r="U127" s="71"/>
      <c r="V127" s="71"/>
      <c r="W127" s="71"/>
      <c r="X127" s="71"/>
      <c r="Y127" s="71"/>
      <c r="Z127" s="71"/>
    </row>
    <row r="128" spans="1:26">
      <c r="A128" s="16"/>
      <c r="C128" s="16"/>
      <c r="D128" s="26"/>
      <c r="J128" s="71"/>
      <c r="K128" s="71"/>
      <c r="L128" s="71"/>
      <c r="M128" s="71"/>
      <c r="N128" s="71"/>
      <c r="O128" s="71"/>
      <c r="P128" s="71"/>
      <c r="Q128" s="71"/>
      <c r="S128" s="71"/>
      <c r="T128" s="71"/>
      <c r="U128" s="71"/>
      <c r="V128" s="71"/>
      <c r="W128" s="71"/>
      <c r="X128" s="71"/>
      <c r="Y128" s="71"/>
      <c r="Z128" s="71"/>
    </row>
    <row r="129" spans="1:26">
      <c r="A129" s="76" t="s">
        <v>48</v>
      </c>
      <c r="B129" s="76" t="s">
        <v>79</v>
      </c>
      <c r="C129" s="76" t="s">
        <v>46</v>
      </c>
      <c r="D129" s="76" t="s">
        <v>49</v>
      </c>
      <c r="E129" s="76" t="s">
        <v>60</v>
      </c>
      <c r="F129" s="76" t="s">
        <v>50</v>
      </c>
      <c r="G129" s="77" t="s">
        <v>51</v>
      </c>
      <c r="H129" s="76" t="s">
        <v>61</v>
      </c>
      <c r="J129" s="71"/>
      <c r="K129" s="71"/>
      <c r="L129" s="71"/>
      <c r="M129" s="71"/>
      <c r="N129" s="71"/>
      <c r="O129" s="71"/>
      <c r="P129" s="71"/>
      <c r="Q129" s="71"/>
      <c r="S129" s="71"/>
      <c r="T129" s="71"/>
      <c r="U129" s="71"/>
      <c r="V129" s="71"/>
      <c r="W129" s="71"/>
      <c r="X129" s="71"/>
      <c r="Y129" s="71"/>
      <c r="Z129" s="71"/>
    </row>
    <row r="130" spans="1:26">
      <c r="A130">
        <v>0</v>
      </c>
      <c r="B130" s="12"/>
      <c r="C130" s="22" t="e">
        <f>2*B130/(($C$47*$C$49^2))</f>
        <v>#DIV/0!</v>
      </c>
      <c r="D130" s="28">
        <v>5.391E-3</v>
      </c>
      <c r="E130" s="64" t="e">
        <f>SQRT(STDEV(C130:C139))</f>
        <v>#DIV/0!</v>
      </c>
      <c r="F130" s="64" t="e">
        <f>(2*E130)/SQRT(10)</f>
        <v>#DIV/0!</v>
      </c>
      <c r="G130" s="13" t="e">
        <f>SQRT(D130+F130)</f>
        <v>#DIV/0!</v>
      </c>
      <c r="H130" s="13" t="e">
        <f>ABS((G130/E63)*100)</f>
        <v>#DIV/0!</v>
      </c>
      <c r="J130" s="71"/>
      <c r="K130" s="71"/>
      <c r="L130" s="71"/>
      <c r="M130" s="71"/>
      <c r="N130" s="71"/>
      <c r="O130" s="71"/>
      <c r="P130" s="71"/>
      <c r="Q130" s="71"/>
      <c r="S130" s="71"/>
      <c r="T130" s="71"/>
      <c r="U130" s="71"/>
      <c r="V130" s="71"/>
      <c r="W130" s="71"/>
      <c r="X130" s="71"/>
      <c r="Y130" s="71"/>
      <c r="Z130" s="71"/>
    </row>
    <row r="131" spans="1:26">
      <c r="A131">
        <v>0</v>
      </c>
      <c r="B131" s="12"/>
      <c r="C131" s="22" t="e">
        <f t="shared" ref="C131:C139" si="5">2*B131/(($C$47*$C$49^2))</f>
        <v>#DIV/0!</v>
      </c>
      <c r="D131" s="61"/>
      <c r="E131" s="62"/>
      <c r="F131" s="62"/>
      <c r="G131" s="8"/>
      <c r="J131" s="71"/>
      <c r="K131" s="71"/>
      <c r="L131" s="71"/>
      <c r="M131" s="71"/>
      <c r="N131" s="71"/>
      <c r="O131" s="71"/>
      <c r="P131" s="71"/>
      <c r="Q131" s="71"/>
      <c r="S131" s="71"/>
      <c r="T131" s="71"/>
      <c r="U131" s="71"/>
      <c r="V131" s="71"/>
      <c r="W131" s="71"/>
      <c r="X131" s="71"/>
      <c r="Y131" s="71"/>
      <c r="Z131" s="71"/>
    </row>
    <row r="132" spans="1:26">
      <c r="A132">
        <v>0</v>
      </c>
      <c r="B132" s="12"/>
      <c r="C132" s="22" t="e">
        <f t="shared" si="5"/>
        <v>#DIV/0!</v>
      </c>
      <c r="D132" s="61"/>
      <c r="E132" s="62"/>
      <c r="F132" s="62"/>
      <c r="G132" s="8"/>
    </row>
    <row r="133" spans="1:26">
      <c r="A133">
        <v>0</v>
      </c>
      <c r="B133" s="12"/>
      <c r="C133" s="22" t="e">
        <f t="shared" si="5"/>
        <v>#DIV/0!</v>
      </c>
      <c r="D133" s="61"/>
      <c r="E133" s="62"/>
      <c r="F133" s="62"/>
      <c r="G133" s="8"/>
    </row>
    <row r="134" spans="1:26">
      <c r="A134">
        <v>0</v>
      </c>
      <c r="B134" s="12"/>
      <c r="C134" s="22" t="e">
        <f t="shared" si="5"/>
        <v>#DIV/0!</v>
      </c>
      <c r="D134" s="61"/>
      <c r="E134" s="62"/>
      <c r="F134" s="62"/>
      <c r="G134" s="8"/>
      <c r="O134" s="50"/>
      <c r="P134" s="50"/>
    </row>
    <row r="135" spans="1:26">
      <c r="A135">
        <v>0</v>
      </c>
      <c r="B135" s="12"/>
      <c r="C135" s="22" t="e">
        <f t="shared" si="5"/>
        <v>#DIV/0!</v>
      </c>
      <c r="D135" s="61"/>
      <c r="E135" s="62"/>
      <c r="F135" s="62"/>
      <c r="G135" s="8"/>
    </row>
    <row r="136" spans="1:26">
      <c r="A136">
        <v>0</v>
      </c>
      <c r="B136" s="12"/>
      <c r="C136" s="22" t="e">
        <f t="shared" si="5"/>
        <v>#DIV/0!</v>
      </c>
      <c r="D136" s="61"/>
      <c r="E136" s="62"/>
      <c r="F136" s="62"/>
      <c r="G136" s="8"/>
    </row>
    <row r="137" spans="1:26">
      <c r="A137">
        <v>0</v>
      </c>
      <c r="B137" s="12"/>
      <c r="C137" s="22" t="e">
        <f t="shared" si="5"/>
        <v>#DIV/0!</v>
      </c>
      <c r="D137" s="61"/>
      <c r="E137" s="62"/>
      <c r="F137" s="62"/>
      <c r="G137" s="8"/>
    </row>
    <row r="138" spans="1:26">
      <c r="A138">
        <v>0</v>
      </c>
      <c r="B138" s="12"/>
      <c r="C138" s="22" t="e">
        <f t="shared" si="5"/>
        <v>#DIV/0!</v>
      </c>
      <c r="D138" s="61"/>
      <c r="E138" s="62"/>
      <c r="F138" s="62"/>
      <c r="G138" s="8"/>
    </row>
    <row r="139" spans="1:26">
      <c r="A139">
        <v>0</v>
      </c>
      <c r="B139" s="12"/>
      <c r="C139" s="22" t="e">
        <f t="shared" si="5"/>
        <v>#DIV/0!</v>
      </c>
      <c r="D139" s="61"/>
      <c r="E139" s="62"/>
      <c r="F139" s="62"/>
      <c r="G139" s="8"/>
    </row>
    <row r="140" spans="1:26">
      <c r="B140" s="61"/>
      <c r="C140" s="61"/>
      <c r="D140" s="62"/>
      <c r="E140" s="61"/>
      <c r="F140" s="8"/>
      <c r="G140" s="18"/>
    </row>
    <row r="141" spans="1:26">
      <c r="A141" s="76" t="s">
        <v>47</v>
      </c>
      <c r="B141" s="75"/>
      <c r="C141" s="75"/>
      <c r="D141" s="59"/>
      <c r="E141" s="61"/>
      <c r="F141" s="8"/>
      <c r="G141" s="18"/>
    </row>
    <row r="142" spans="1:26">
      <c r="A142" s="76" t="s">
        <v>49</v>
      </c>
      <c r="B142" s="76" t="s">
        <v>50</v>
      </c>
      <c r="C142" s="76" t="s">
        <v>51</v>
      </c>
      <c r="D142" s="76" t="s">
        <v>62</v>
      </c>
      <c r="E142" s="61"/>
      <c r="F142" s="8"/>
      <c r="G142" s="17"/>
    </row>
    <row r="143" spans="1:26">
      <c r="A143" s="31">
        <v>5.5213179151155799E-4</v>
      </c>
      <c r="B143" s="31">
        <v>7.5800000000000003E-6</v>
      </c>
      <c r="C143" s="39">
        <f>SQRT(A143+B143)</f>
        <v>2.3658228832935866E-2</v>
      </c>
      <c r="D143" s="39" t="e">
        <f>(C143/G96)*100</f>
        <v>#DIV/0!</v>
      </c>
      <c r="E143" s="61"/>
      <c r="F143" s="8"/>
      <c r="G143" s="18"/>
    </row>
    <row r="144" spans="1:26">
      <c r="B144" s="61"/>
      <c r="C144" s="61"/>
      <c r="D144" s="62"/>
      <c r="E144" s="61"/>
      <c r="F144" s="8"/>
      <c r="G144" s="18"/>
    </row>
    <row r="145" spans="1:7">
      <c r="A145" s="8"/>
      <c r="B145" s="61"/>
      <c r="C145" s="61"/>
      <c r="D145" s="62"/>
      <c r="E145" s="61"/>
      <c r="F145" s="8"/>
      <c r="G145" s="18"/>
    </row>
    <row r="146" spans="1:7">
      <c r="B146" s="61"/>
      <c r="C146" s="61"/>
      <c r="D146" s="62"/>
      <c r="E146" s="61"/>
      <c r="F146" s="8"/>
      <c r="G146" s="18"/>
    </row>
    <row r="147" spans="1:7">
      <c r="B147" s="61"/>
      <c r="C147" s="61"/>
      <c r="D147" s="62"/>
      <c r="E147" s="61"/>
      <c r="F147" s="8"/>
      <c r="G147" s="18"/>
    </row>
    <row r="148" spans="1:7">
      <c r="B148" s="61"/>
      <c r="C148" s="61"/>
      <c r="D148" s="62"/>
      <c r="E148" s="61"/>
      <c r="F148" s="8"/>
      <c r="G148" s="18"/>
    </row>
    <row r="149" spans="1:7">
      <c r="B149" s="61"/>
      <c r="C149" s="61"/>
      <c r="D149" s="62"/>
      <c r="E149" s="61"/>
      <c r="F149" s="8"/>
      <c r="G149" s="18"/>
    </row>
    <row r="150" spans="1:7">
      <c r="B150" s="61"/>
      <c r="C150" s="61"/>
      <c r="D150" s="62"/>
      <c r="E150" s="61"/>
      <c r="F150" s="8"/>
      <c r="G150" s="18"/>
    </row>
    <row r="151" spans="1:7">
      <c r="B151" s="61"/>
      <c r="C151" s="61"/>
      <c r="D151" s="62"/>
      <c r="E151" s="61"/>
      <c r="F151" s="8"/>
      <c r="G151" s="18"/>
    </row>
    <row r="152" spans="1:7">
      <c r="B152" s="61"/>
      <c r="C152" s="61"/>
      <c r="D152" s="62"/>
      <c r="E152" s="61"/>
      <c r="F152" s="8"/>
      <c r="G152" s="18"/>
    </row>
    <row r="153" spans="1:7">
      <c r="B153" s="61"/>
      <c r="C153" s="61"/>
      <c r="D153" s="62"/>
      <c r="E153" s="61"/>
      <c r="F153" s="8"/>
      <c r="G153" s="18"/>
    </row>
    <row r="154" spans="1:7">
      <c r="B154" s="61"/>
      <c r="C154" s="61"/>
      <c r="D154" s="62"/>
      <c r="E154" s="61"/>
      <c r="F154" s="8"/>
      <c r="G154" s="18"/>
    </row>
    <row r="155" spans="1:7">
      <c r="B155" s="61"/>
      <c r="C155" s="61"/>
      <c r="D155" s="62"/>
      <c r="E155" s="61"/>
      <c r="F155" s="8"/>
      <c r="G155" s="18"/>
    </row>
    <row r="156" spans="1:7">
      <c r="B156" s="61"/>
      <c r="C156" s="61"/>
      <c r="D156" s="62"/>
      <c r="E156" s="61"/>
      <c r="F156" s="8"/>
      <c r="G156" s="18"/>
    </row>
    <row r="157" spans="1:7">
      <c r="B157" s="61"/>
      <c r="C157" s="61"/>
      <c r="D157" s="62"/>
      <c r="E157" s="61"/>
      <c r="F157" s="17"/>
      <c r="G157" s="18"/>
    </row>
    <row r="158" spans="1:7">
      <c r="B158" s="61"/>
      <c r="C158" s="61"/>
      <c r="D158" s="62"/>
      <c r="E158" s="63"/>
      <c r="F158" s="8"/>
      <c r="G158" s="18"/>
    </row>
    <row r="159" spans="1:7">
      <c r="B159" s="61"/>
      <c r="C159" s="61"/>
      <c r="D159" s="62"/>
      <c r="E159" s="61"/>
      <c r="F159" s="8"/>
      <c r="G159" s="18"/>
    </row>
  </sheetData>
  <mergeCells count="1">
    <mergeCell ref="H101:N107"/>
  </mergeCells>
  <pageMargins left="0.75" right="0.75" top="1" bottom="1" header="0.5" footer="0.5"/>
  <pageSetup scale="89" orientation="portrait" horizontalDpi="355" verticalDpi="464" r:id="rId1"/>
  <headerFooter alignWithMargins="0"/>
  <rowBreaks count="2" manualBreakCount="2">
    <brk id="41" max="16383" man="1"/>
    <brk id="97" max="16383" man="1"/>
  </rowBreaks>
  <colBreaks count="1" manualBreakCount="1">
    <brk id="9" max="1048575" man="1"/>
  </colBreaks>
  <drawing r:id="rId2"/>
  <legacyDrawing r:id="rId3"/>
  <oleObjects>
    <oleObject progId="Equation.3" shapeId="6145" r:id="rId4"/>
    <oleObject progId="Equation.3" shapeId="6146" r:id="rId5"/>
    <oleObject progId="Equation.3" shapeId="6147" r:id="rId6"/>
    <oleObject progId="Equation.3" shapeId="6148" r:id="rId7"/>
  </oleObjects>
</worksheet>
</file>

<file path=xl/worksheets/sheet2.xml><?xml version="1.0" encoding="utf-8"?>
<worksheet xmlns="http://schemas.openxmlformats.org/spreadsheetml/2006/main" xmlns:r="http://schemas.openxmlformats.org/officeDocument/2006/relationships">
  <dimension ref="A1:Z159"/>
  <sheetViews>
    <sheetView topLeftCell="A19" zoomScale="85" zoomScaleNormal="85" workbookViewId="0">
      <selection activeCell="G16" sqref="G16"/>
    </sheetView>
  </sheetViews>
  <sheetFormatPr defaultRowHeight="12.75"/>
  <cols>
    <col min="1" max="1" width="16.140625" customWidth="1"/>
    <col min="2" max="2" width="13.28515625" bestFit="1" customWidth="1"/>
    <col min="3" max="3" width="10.42578125" bestFit="1" customWidth="1"/>
    <col min="4" max="4" width="11.42578125" customWidth="1"/>
    <col min="5" max="5" width="9.28515625" bestFit="1" customWidth="1"/>
    <col min="6" max="6" width="9.5703125" customWidth="1"/>
    <col min="7" max="7" width="11.140625" bestFit="1" customWidth="1"/>
    <col min="8" max="8" width="9.28515625" bestFit="1" customWidth="1"/>
    <col min="9" max="9" width="10.140625" bestFit="1" customWidth="1"/>
    <col min="10" max="10" width="9.42578125" customWidth="1"/>
    <col min="11" max="11" width="10" customWidth="1"/>
  </cols>
  <sheetData>
    <row r="1" spans="1:14">
      <c r="E1" s="1" t="s">
        <v>0</v>
      </c>
    </row>
    <row r="2" spans="1:14">
      <c r="E2" s="1" t="s">
        <v>2</v>
      </c>
    </row>
    <row r="3" spans="1:14">
      <c r="E3" s="1" t="s">
        <v>1</v>
      </c>
    </row>
    <row r="5" spans="1:14" ht="13.5" thickBot="1">
      <c r="A5" s="2" t="s">
        <v>3</v>
      </c>
      <c r="B5" s="3"/>
      <c r="C5" s="3"/>
      <c r="D5" s="3"/>
      <c r="H5" s="1" t="s">
        <v>25</v>
      </c>
    </row>
    <row r="6" spans="1:14">
      <c r="A6" s="5"/>
      <c r="B6" s="4"/>
      <c r="C6" s="4"/>
      <c r="D6" s="4"/>
      <c r="H6" s="10"/>
      <c r="I6" s="1" t="s">
        <v>26</v>
      </c>
      <c r="J6" s="1"/>
    </row>
    <row r="7" spans="1:14">
      <c r="A7" s="5" t="s">
        <v>4</v>
      </c>
      <c r="B7" s="4"/>
      <c r="C7" s="4"/>
      <c r="D7" s="4"/>
      <c r="H7" s="11"/>
      <c r="I7" s="1" t="s">
        <v>27</v>
      </c>
      <c r="J7" s="1"/>
    </row>
    <row r="8" spans="1:14">
      <c r="A8" s="5" t="s">
        <v>5</v>
      </c>
      <c r="B8" s="4"/>
      <c r="C8" s="4"/>
      <c r="D8" s="4"/>
      <c r="H8" s="12"/>
      <c r="I8" s="1" t="s">
        <v>73</v>
      </c>
      <c r="J8" s="1"/>
    </row>
    <row r="9" spans="1:14">
      <c r="A9" s="5" t="s">
        <v>6</v>
      </c>
      <c r="B9" s="4"/>
      <c r="C9" s="4"/>
      <c r="D9" s="4"/>
      <c r="H9" s="13"/>
      <c r="I9" s="1" t="s">
        <v>74</v>
      </c>
    </row>
    <row r="10" spans="1:14">
      <c r="A10" s="5" t="s">
        <v>7</v>
      </c>
      <c r="B10" s="4"/>
      <c r="C10" s="4"/>
      <c r="D10" s="4"/>
      <c r="H10" s="27"/>
      <c r="I10" s="1" t="s">
        <v>52</v>
      </c>
    </row>
    <row r="11" spans="1:14">
      <c r="A11" s="5" t="s">
        <v>8</v>
      </c>
      <c r="B11" s="4"/>
      <c r="C11" s="4"/>
      <c r="D11" s="4"/>
      <c r="H11" s="114"/>
      <c r="I11" s="1" t="s">
        <v>63</v>
      </c>
    </row>
    <row r="12" spans="1:14">
      <c r="A12" s="5" t="s">
        <v>9</v>
      </c>
      <c r="B12" s="4"/>
      <c r="C12" s="4"/>
      <c r="D12" s="4"/>
      <c r="F12" s="113"/>
      <c r="G12" s="32"/>
      <c r="H12" s="32"/>
      <c r="I12" s="32"/>
      <c r="J12" s="32"/>
      <c r="K12" s="32"/>
      <c r="L12" s="32"/>
      <c r="M12" s="32"/>
      <c r="N12" s="32"/>
    </row>
    <row r="13" spans="1:14">
      <c r="A13" s="6" t="s">
        <v>10</v>
      </c>
      <c r="B13" s="4"/>
      <c r="C13" s="4"/>
      <c r="D13" s="4"/>
      <c r="F13" s="113"/>
      <c r="G13" s="32"/>
      <c r="H13" s="32"/>
      <c r="I13" s="32"/>
      <c r="J13" s="32"/>
      <c r="K13" s="32"/>
      <c r="L13" s="32"/>
      <c r="M13" s="32"/>
      <c r="N13" s="32"/>
    </row>
    <row r="14" spans="1:14">
      <c r="A14" s="6" t="s">
        <v>11</v>
      </c>
      <c r="B14" s="4"/>
      <c r="C14" s="4"/>
      <c r="D14" s="4"/>
      <c r="F14" s="113"/>
      <c r="G14" s="32"/>
      <c r="H14" s="32"/>
      <c r="I14" s="32"/>
      <c r="J14" s="32"/>
      <c r="K14" s="32"/>
      <c r="L14" s="32"/>
      <c r="M14" s="32"/>
      <c r="N14" s="32"/>
    </row>
    <row r="15" spans="1:14">
      <c r="A15" s="5" t="s">
        <v>12</v>
      </c>
      <c r="B15" s="4"/>
      <c r="C15" s="4"/>
      <c r="D15" s="4"/>
      <c r="F15" s="113"/>
      <c r="G15" s="32"/>
      <c r="H15" s="32"/>
      <c r="I15" s="32"/>
      <c r="J15" s="32"/>
      <c r="K15" s="32"/>
      <c r="L15" s="32"/>
      <c r="M15" s="32"/>
      <c r="N15" s="32"/>
    </row>
    <row r="16" spans="1:14">
      <c r="A16" s="1"/>
      <c r="F16" s="59"/>
      <c r="G16" s="59"/>
      <c r="H16" s="59"/>
      <c r="I16" s="59"/>
      <c r="J16" s="59"/>
      <c r="K16" s="59"/>
      <c r="L16" s="59"/>
      <c r="M16" s="59"/>
      <c r="N16" s="59"/>
    </row>
    <row r="17" spans="1:11">
      <c r="A17" s="5" t="s">
        <v>13</v>
      </c>
      <c r="B17" s="4"/>
      <c r="C17" s="4"/>
    </row>
    <row r="18" spans="1:11">
      <c r="A18" s="5" t="s">
        <v>14</v>
      </c>
      <c r="B18" s="4"/>
      <c r="C18" s="4"/>
      <c r="F18" s="32"/>
      <c r="G18" s="32"/>
      <c r="H18" s="32"/>
      <c r="I18" s="32"/>
      <c r="J18" s="32"/>
      <c r="K18" s="59"/>
    </row>
    <row r="19" spans="1:11">
      <c r="A19" s="1"/>
      <c r="F19" s="32"/>
      <c r="G19" s="32"/>
      <c r="H19" s="32"/>
      <c r="I19" s="32"/>
      <c r="J19" s="32"/>
      <c r="K19" s="59"/>
    </row>
    <row r="20" spans="1:11">
      <c r="A20" s="1"/>
      <c r="F20" s="32"/>
      <c r="G20" s="32"/>
      <c r="H20" s="32"/>
      <c r="I20" s="32"/>
      <c r="J20" s="32"/>
      <c r="K20" s="59"/>
    </row>
    <row r="21" spans="1:11">
      <c r="A21" s="5" t="s">
        <v>15</v>
      </c>
      <c r="B21" s="4"/>
      <c r="C21" s="4"/>
      <c r="D21" s="4"/>
      <c r="F21" s="32"/>
      <c r="G21" s="32"/>
      <c r="H21" s="32"/>
      <c r="I21" s="32"/>
      <c r="J21" s="32"/>
      <c r="K21" s="59"/>
    </row>
    <row r="22" spans="1:11">
      <c r="A22" s="5" t="s">
        <v>16</v>
      </c>
      <c r="B22" s="4"/>
      <c r="C22" s="4"/>
      <c r="D22" s="4"/>
      <c r="F22" s="32"/>
      <c r="G22" s="32"/>
      <c r="H22" s="32"/>
      <c r="I22" s="32"/>
      <c r="J22" s="32"/>
      <c r="K22" s="59"/>
    </row>
    <row r="23" spans="1:11">
      <c r="A23" s="5" t="s">
        <v>17</v>
      </c>
      <c r="B23" s="4"/>
      <c r="C23" s="4"/>
      <c r="D23" s="4"/>
      <c r="F23" s="32"/>
      <c r="G23" s="32"/>
      <c r="H23" s="32"/>
      <c r="I23" s="32"/>
      <c r="J23" s="32"/>
      <c r="K23" s="59"/>
    </row>
    <row r="24" spans="1:11">
      <c r="A24" s="5" t="s">
        <v>18</v>
      </c>
      <c r="B24" s="4"/>
      <c r="C24" s="4"/>
      <c r="D24" s="4"/>
      <c r="F24" s="32"/>
      <c r="G24" s="32"/>
      <c r="H24" s="32"/>
      <c r="I24" s="32"/>
      <c r="J24" s="32"/>
      <c r="K24" s="59"/>
    </row>
    <row r="25" spans="1:11">
      <c r="A25" s="1"/>
      <c r="F25" s="32"/>
      <c r="G25" s="32"/>
      <c r="H25" s="32"/>
      <c r="I25" s="32"/>
      <c r="J25" s="32"/>
      <c r="K25" s="59"/>
    </row>
    <row r="26" spans="1:11">
      <c r="F26" s="32"/>
      <c r="G26" s="32"/>
      <c r="H26" s="32"/>
      <c r="I26" s="32"/>
      <c r="J26" s="32"/>
      <c r="K26" s="59"/>
    </row>
    <row r="27" spans="1:11">
      <c r="F27" s="32"/>
      <c r="G27" s="32"/>
      <c r="H27" s="32"/>
      <c r="I27" s="32"/>
      <c r="J27" s="32"/>
    </row>
    <row r="28" spans="1:11" ht="13.5" thickBot="1">
      <c r="A28" s="2" t="s">
        <v>19</v>
      </c>
      <c r="B28" s="3"/>
      <c r="C28" s="3"/>
      <c r="D28" s="3"/>
    </row>
    <row r="42" spans="1:7" ht="13.5" thickBot="1">
      <c r="A42" s="3" t="s">
        <v>20</v>
      </c>
      <c r="B42" s="3"/>
      <c r="C42" s="3"/>
      <c r="D42" s="3"/>
      <c r="E42" s="3"/>
      <c r="F42" s="3"/>
      <c r="G42" s="3"/>
    </row>
    <row r="43" spans="1:7">
      <c r="A43" s="6" t="s">
        <v>21</v>
      </c>
      <c r="B43" s="7"/>
      <c r="C43" s="7"/>
      <c r="D43" s="4"/>
      <c r="E43" s="4"/>
      <c r="F43" s="4"/>
      <c r="G43" s="4"/>
    </row>
    <row r="45" spans="1:7">
      <c r="A45" t="s">
        <v>34</v>
      </c>
      <c r="C45" s="14"/>
      <c r="D45" t="s">
        <v>22</v>
      </c>
      <c r="E45" s="40" t="s">
        <v>64</v>
      </c>
      <c r="F45" s="40"/>
      <c r="G45" s="40"/>
    </row>
    <row r="46" spans="1:7">
      <c r="E46" s="40" t="s">
        <v>65</v>
      </c>
      <c r="F46" s="40"/>
      <c r="G46" s="40"/>
    </row>
    <row r="47" spans="1:7" ht="15.75">
      <c r="A47" s="15" t="s">
        <v>86</v>
      </c>
      <c r="C47" s="14"/>
      <c r="D47" t="s">
        <v>23</v>
      </c>
    </row>
    <row r="49" spans="1:20" ht="15.75">
      <c r="A49" s="15" t="s">
        <v>87</v>
      </c>
      <c r="C49" s="13">
        <v>15</v>
      </c>
      <c r="D49" t="s">
        <v>24</v>
      </c>
    </row>
    <row r="50" spans="1:20">
      <c r="L50" s="71"/>
      <c r="M50" s="71"/>
      <c r="N50" s="71"/>
      <c r="O50" s="71"/>
      <c r="P50" s="71"/>
      <c r="Q50" s="71"/>
      <c r="R50" s="71"/>
      <c r="S50" s="71"/>
    </row>
    <row r="51" spans="1:20">
      <c r="A51" s="9" t="s">
        <v>32</v>
      </c>
      <c r="C51" s="27">
        <v>0.30480000000000002</v>
      </c>
      <c r="D51" t="s">
        <v>31</v>
      </c>
      <c r="L51" s="71"/>
      <c r="M51" s="71"/>
      <c r="N51" s="71"/>
      <c r="O51" s="71"/>
      <c r="P51" s="71"/>
      <c r="Q51" s="71"/>
      <c r="R51" s="71"/>
      <c r="S51" s="71"/>
    </row>
    <row r="52" spans="1:20">
      <c r="L52" s="71"/>
      <c r="M52" s="71"/>
      <c r="N52" s="71"/>
      <c r="O52" s="71"/>
      <c r="P52" s="71"/>
      <c r="Q52" s="71"/>
      <c r="R52" s="71"/>
      <c r="S52" s="71"/>
    </row>
    <row r="53" spans="1:20" ht="15.75">
      <c r="A53" s="78" t="s">
        <v>88</v>
      </c>
      <c r="C53" s="14"/>
      <c r="D53" t="s">
        <v>30</v>
      </c>
      <c r="L53" s="71"/>
      <c r="M53" s="71"/>
      <c r="N53" s="71"/>
      <c r="O53" s="71"/>
      <c r="P53" s="71"/>
      <c r="Q53" s="71"/>
      <c r="R53" s="71"/>
      <c r="S53" s="71"/>
    </row>
    <row r="54" spans="1:20">
      <c r="L54" s="71"/>
      <c r="M54" s="71"/>
      <c r="N54" s="71"/>
      <c r="O54" s="71"/>
      <c r="P54" s="71"/>
      <c r="Q54" s="71"/>
      <c r="R54" s="71"/>
      <c r="S54" s="71"/>
    </row>
    <row r="55" spans="1:20">
      <c r="A55" t="s">
        <v>33</v>
      </c>
      <c r="C55" s="13" t="e">
        <f>$C49*$C51/$C53</f>
        <v>#DIV/0!</v>
      </c>
      <c r="L55" s="71"/>
      <c r="M55" s="71"/>
      <c r="N55" s="71"/>
      <c r="O55" s="71"/>
      <c r="P55" s="71"/>
      <c r="Q55" s="71"/>
      <c r="R55" s="71"/>
      <c r="S55" s="71"/>
    </row>
    <row r="56" spans="1:20">
      <c r="L56" s="71"/>
      <c r="M56" s="71"/>
      <c r="N56" s="71"/>
      <c r="O56" s="71"/>
      <c r="P56" s="71"/>
      <c r="Q56" s="71"/>
      <c r="R56" s="71"/>
      <c r="S56" s="71"/>
    </row>
    <row r="57" spans="1:20">
      <c r="A57" s="15" t="s">
        <v>29</v>
      </c>
      <c r="C57" s="85">
        <v>16</v>
      </c>
      <c r="D57" t="s">
        <v>28</v>
      </c>
      <c r="L57" s="71"/>
      <c r="M57" s="71"/>
      <c r="N57" s="71"/>
      <c r="O57" s="71"/>
      <c r="P57" s="71"/>
      <c r="Q57" s="71"/>
      <c r="R57" s="71"/>
      <c r="S57" s="71"/>
    </row>
    <row r="58" spans="1:20">
      <c r="A58" s="8"/>
      <c r="C58" s="32"/>
      <c r="L58" s="71"/>
      <c r="M58" s="71"/>
      <c r="N58" s="71"/>
      <c r="O58" s="71"/>
      <c r="P58" s="71"/>
      <c r="Q58" s="71"/>
      <c r="R58" s="71"/>
      <c r="S58" s="71"/>
    </row>
    <row r="59" spans="1:20">
      <c r="L59" s="71"/>
      <c r="M59" s="71"/>
      <c r="N59" s="71"/>
      <c r="O59" s="71"/>
      <c r="P59" s="71"/>
      <c r="Q59" s="71"/>
      <c r="R59" s="71"/>
      <c r="S59" s="71"/>
    </row>
    <row r="60" spans="1:20" ht="13.5" thickBot="1">
      <c r="A60" s="3" t="s">
        <v>59</v>
      </c>
      <c r="B60" s="3"/>
      <c r="C60" s="3"/>
      <c r="D60" s="3"/>
      <c r="E60" s="3"/>
      <c r="F60" s="3"/>
      <c r="G60" s="3"/>
      <c r="J60" s="59"/>
      <c r="K60" s="59"/>
      <c r="L60" s="71"/>
      <c r="M60" s="71"/>
      <c r="N60" s="71"/>
      <c r="O60" s="71"/>
      <c r="P60" s="71"/>
      <c r="Q60" s="71"/>
      <c r="R60" s="71"/>
      <c r="S60" s="71"/>
      <c r="T60" s="59"/>
    </row>
    <row r="61" spans="1:20">
      <c r="A61" s="74"/>
      <c r="J61" s="59"/>
      <c r="K61" s="59"/>
      <c r="L61" s="71"/>
      <c r="M61" s="71"/>
      <c r="N61" s="71"/>
      <c r="O61" s="71"/>
      <c r="P61" s="71"/>
      <c r="Q61" s="71"/>
      <c r="R61" s="71"/>
      <c r="S61" s="71"/>
      <c r="T61" s="59"/>
    </row>
    <row r="62" spans="1:20" ht="14.25">
      <c r="A62" s="76" t="s">
        <v>35</v>
      </c>
      <c r="B62" s="76" t="s">
        <v>78</v>
      </c>
      <c r="C62" s="76" t="s">
        <v>36</v>
      </c>
      <c r="D62" s="76" t="s">
        <v>37</v>
      </c>
      <c r="E62" s="76" t="s">
        <v>38</v>
      </c>
      <c r="F62" s="83" t="s">
        <v>39</v>
      </c>
      <c r="G62" s="83" t="s">
        <v>40</v>
      </c>
      <c r="H62" s="83" t="s">
        <v>41</v>
      </c>
      <c r="I62" s="84" t="s">
        <v>42</v>
      </c>
      <c r="J62" s="69"/>
      <c r="L62" s="71"/>
      <c r="M62" s="71"/>
      <c r="N62" s="71"/>
      <c r="O62" s="71"/>
      <c r="P62" s="71"/>
      <c r="Q62" s="71"/>
      <c r="R62" s="71"/>
      <c r="S62" s="71"/>
      <c r="T62" s="59"/>
    </row>
    <row r="63" spans="1:20">
      <c r="A63">
        <v>0</v>
      </c>
      <c r="B63" s="12"/>
      <c r="C63" s="51">
        <v>0</v>
      </c>
      <c r="D63" s="29">
        <f t="shared" ref="D63:D77" si="0">B63</f>
        <v>0</v>
      </c>
      <c r="E63" s="30" t="e">
        <f>2*D63/(($C$47*$C$49^2))</f>
        <v>#DIV/0!</v>
      </c>
      <c r="F63" s="54"/>
      <c r="G63" s="54"/>
      <c r="H63" s="58"/>
      <c r="I63" s="58"/>
      <c r="J63" s="69"/>
      <c r="L63" s="71"/>
      <c r="M63" s="71"/>
      <c r="N63" s="71"/>
      <c r="O63" s="71"/>
      <c r="P63" s="71"/>
      <c r="Q63" s="71"/>
      <c r="R63" s="71"/>
      <c r="S63" s="71"/>
      <c r="T63" s="59"/>
    </row>
    <row r="64" spans="1:20">
      <c r="A64">
        <v>1</v>
      </c>
      <c r="B64" s="12"/>
      <c r="C64" s="49">
        <v>1.25</v>
      </c>
      <c r="D64" s="29">
        <f t="shared" si="0"/>
        <v>0</v>
      </c>
      <c r="E64" s="22" t="e">
        <f t="shared" ref="E64:E95" si="1">2*D64/(($C$47*$C$49^2))</f>
        <v>#DIV/0!</v>
      </c>
      <c r="F64" s="28">
        <v>6</v>
      </c>
      <c r="G64" s="28">
        <v>160.69999999999999</v>
      </c>
      <c r="H64" s="24">
        <f>G64-$C$57</f>
        <v>144.69999999999999</v>
      </c>
      <c r="I64" s="21">
        <f>-0.5*(D64+D63)*F64*0.001*SIN(H64*3.14/180)</f>
        <v>0</v>
      </c>
      <c r="J64" s="70"/>
      <c r="L64" s="71"/>
      <c r="M64" s="71"/>
      <c r="N64" s="71"/>
      <c r="O64" s="71"/>
      <c r="P64" s="71"/>
      <c r="Q64" s="71"/>
      <c r="R64" s="71"/>
      <c r="S64" s="71"/>
      <c r="T64" s="59"/>
    </row>
    <row r="65" spans="1:20">
      <c r="A65">
        <v>2</v>
      </c>
      <c r="B65" s="12"/>
      <c r="C65" s="49">
        <v>2.5</v>
      </c>
      <c r="D65" s="29">
        <f t="shared" si="0"/>
        <v>0</v>
      </c>
      <c r="E65" s="22" t="e">
        <f t="shared" si="1"/>
        <v>#DIV/0!</v>
      </c>
      <c r="F65" s="28">
        <v>6</v>
      </c>
      <c r="G65" s="28">
        <v>136.19999999999999</v>
      </c>
      <c r="H65" s="24">
        <f t="shared" ref="H65:H93" si="2">G65-$C$57</f>
        <v>120.19999999999999</v>
      </c>
      <c r="I65" s="21">
        <f t="shared" ref="I65:I92" si="3">-0.5*(D65+D64)*F65*0.001*SIN(H65*3.14/180)</f>
        <v>0</v>
      </c>
      <c r="J65" s="70"/>
      <c r="L65" s="71"/>
      <c r="M65" s="71"/>
      <c r="N65" s="71"/>
      <c r="O65" s="71"/>
      <c r="P65" s="71"/>
      <c r="Q65" s="71"/>
      <c r="R65" s="71"/>
      <c r="S65" s="71"/>
      <c r="T65" s="59"/>
    </row>
    <row r="66" spans="1:20">
      <c r="A66">
        <v>3</v>
      </c>
      <c r="B66" s="12"/>
      <c r="C66" s="49">
        <v>5</v>
      </c>
      <c r="D66" s="29">
        <f t="shared" si="0"/>
        <v>0</v>
      </c>
      <c r="E66" s="22" t="e">
        <f t="shared" si="1"/>
        <v>#DIV/0!</v>
      </c>
      <c r="F66" s="28">
        <v>9</v>
      </c>
      <c r="G66" s="28">
        <v>115.8</v>
      </c>
      <c r="H66" s="24">
        <f t="shared" si="2"/>
        <v>99.8</v>
      </c>
      <c r="I66" s="21">
        <f t="shared" si="3"/>
        <v>0</v>
      </c>
      <c r="J66" s="70"/>
      <c r="L66" s="71"/>
      <c r="M66" s="71"/>
      <c r="N66" s="71"/>
      <c r="O66" s="71"/>
      <c r="P66" s="71"/>
      <c r="Q66" s="71"/>
      <c r="R66" s="71"/>
      <c r="S66" s="71"/>
      <c r="T66" s="59"/>
    </row>
    <row r="67" spans="1:20">
      <c r="A67">
        <v>4</v>
      </c>
      <c r="B67" s="12"/>
      <c r="C67" s="49">
        <v>7.5</v>
      </c>
      <c r="D67" s="29">
        <f t="shared" si="0"/>
        <v>0</v>
      </c>
      <c r="E67" s="22" t="e">
        <f t="shared" si="1"/>
        <v>#DIV/0!</v>
      </c>
      <c r="F67" s="28">
        <v>9</v>
      </c>
      <c r="G67" s="28">
        <v>107.3</v>
      </c>
      <c r="H67" s="24">
        <f t="shared" si="2"/>
        <v>91.3</v>
      </c>
      <c r="I67" s="21">
        <f t="shared" si="3"/>
        <v>0</v>
      </c>
      <c r="J67" s="70"/>
      <c r="L67" s="71"/>
      <c r="M67" s="71"/>
      <c r="N67" s="71"/>
      <c r="O67" s="71"/>
      <c r="P67" s="71"/>
      <c r="Q67" s="71"/>
      <c r="R67" s="71"/>
      <c r="S67" s="71"/>
      <c r="T67" s="59"/>
    </row>
    <row r="68" spans="1:20">
      <c r="A68">
        <v>5</v>
      </c>
      <c r="B68" s="12"/>
      <c r="C68" s="49">
        <v>10</v>
      </c>
      <c r="D68" s="29">
        <f t="shared" si="0"/>
        <v>0</v>
      </c>
      <c r="E68" s="22" t="e">
        <f t="shared" si="1"/>
        <v>#DIV/0!</v>
      </c>
      <c r="F68" s="28">
        <v>8</v>
      </c>
      <c r="G68" s="28">
        <v>102.6</v>
      </c>
      <c r="H68" s="24">
        <f t="shared" si="2"/>
        <v>86.6</v>
      </c>
      <c r="I68" s="21">
        <f t="shared" si="3"/>
        <v>0</v>
      </c>
      <c r="J68" s="70"/>
      <c r="L68" s="71"/>
      <c r="M68" s="71"/>
      <c r="N68" s="71"/>
      <c r="O68" s="71"/>
      <c r="P68" s="71"/>
      <c r="Q68" s="71"/>
      <c r="R68" s="71"/>
      <c r="S68" s="71"/>
      <c r="T68" s="59"/>
    </row>
    <row r="69" spans="1:20">
      <c r="A69">
        <v>6</v>
      </c>
      <c r="B69" s="12"/>
      <c r="C69" s="49">
        <v>15</v>
      </c>
      <c r="D69" s="29">
        <f t="shared" si="0"/>
        <v>0</v>
      </c>
      <c r="E69" s="22" t="e">
        <f t="shared" si="1"/>
        <v>#DIV/0!</v>
      </c>
      <c r="F69" s="28">
        <v>15.5</v>
      </c>
      <c r="G69" s="28">
        <v>100.1</v>
      </c>
      <c r="H69" s="24">
        <f t="shared" si="2"/>
        <v>84.1</v>
      </c>
      <c r="I69" s="21">
        <f t="shared" si="3"/>
        <v>0</v>
      </c>
      <c r="J69" s="70"/>
      <c r="L69" s="71"/>
      <c r="M69" s="71"/>
      <c r="N69" s="71"/>
      <c r="O69" s="71"/>
      <c r="P69" s="71"/>
      <c r="Q69" s="71"/>
      <c r="R69" s="71"/>
      <c r="S69" s="71"/>
      <c r="T69" s="59"/>
    </row>
    <row r="70" spans="1:20">
      <c r="A70">
        <v>7</v>
      </c>
      <c r="B70" s="12"/>
      <c r="C70" s="49">
        <v>20</v>
      </c>
      <c r="D70" s="29">
        <f t="shared" si="0"/>
        <v>0</v>
      </c>
      <c r="E70" s="22" t="e">
        <f t="shared" si="1"/>
        <v>#DIV/0!</v>
      </c>
      <c r="F70" s="28">
        <v>15.5</v>
      </c>
      <c r="G70" s="28">
        <v>97.1</v>
      </c>
      <c r="H70" s="24">
        <f t="shared" si="2"/>
        <v>81.099999999999994</v>
      </c>
      <c r="I70" s="21">
        <f t="shared" si="3"/>
        <v>0</v>
      </c>
      <c r="J70" s="70"/>
      <c r="L70" s="71"/>
      <c r="M70" s="71"/>
      <c r="N70" s="71"/>
      <c r="O70" s="71"/>
      <c r="P70" s="71"/>
      <c r="Q70" s="71"/>
      <c r="R70" s="71"/>
      <c r="S70" s="71"/>
      <c r="T70" s="59"/>
    </row>
    <row r="71" spans="1:20">
      <c r="A71">
        <v>8</v>
      </c>
      <c r="B71" s="12"/>
      <c r="C71" s="49">
        <v>30</v>
      </c>
      <c r="D71" s="29">
        <f t="shared" si="0"/>
        <v>0</v>
      </c>
      <c r="E71" s="22" t="e">
        <f t="shared" si="1"/>
        <v>#DIV/0!</v>
      </c>
      <c r="F71" s="28">
        <v>30</v>
      </c>
      <c r="G71" s="28">
        <v>93.2</v>
      </c>
      <c r="H71" s="24">
        <f t="shared" si="2"/>
        <v>77.2</v>
      </c>
      <c r="I71" s="21">
        <f t="shared" si="3"/>
        <v>0</v>
      </c>
      <c r="J71" s="70"/>
      <c r="L71" s="71"/>
      <c r="M71" s="71"/>
      <c r="N71" s="71"/>
      <c r="O71" s="71"/>
      <c r="P71" s="71"/>
      <c r="Q71" s="71"/>
      <c r="R71" s="71"/>
      <c r="S71" s="71"/>
      <c r="T71" s="59"/>
    </row>
    <row r="72" spans="1:20">
      <c r="A72">
        <v>9</v>
      </c>
      <c r="B72" s="12"/>
      <c r="C72" s="49">
        <v>40</v>
      </c>
      <c r="D72" s="29">
        <f t="shared" si="0"/>
        <v>0</v>
      </c>
      <c r="E72" s="22" t="e">
        <f t="shared" si="1"/>
        <v>#DIV/0!</v>
      </c>
      <c r="F72" s="28">
        <v>30</v>
      </c>
      <c r="G72" s="28">
        <v>89.8</v>
      </c>
      <c r="H72" s="24">
        <f t="shared" si="2"/>
        <v>73.8</v>
      </c>
      <c r="I72" s="21">
        <f t="shared" si="3"/>
        <v>0</v>
      </c>
      <c r="J72" s="70"/>
      <c r="L72" s="71"/>
      <c r="M72" s="71"/>
      <c r="N72" s="71"/>
      <c r="O72" s="71"/>
      <c r="P72" s="71"/>
      <c r="Q72" s="71"/>
      <c r="R72" s="71"/>
      <c r="S72" s="71"/>
      <c r="T72" s="59"/>
    </row>
    <row r="73" spans="1:20">
      <c r="A73">
        <v>10</v>
      </c>
      <c r="B73" s="12"/>
      <c r="C73" s="49">
        <v>50</v>
      </c>
      <c r="D73" s="29">
        <f t="shared" si="0"/>
        <v>0</v>
      </c>
      <c r="E73" s="22" t="e">
        <f t="shared" si="1"/>
        <v>#DIV/0!</v>
      </c>
      <c r="F73" s="28">
        <v>30</v>
      </c>
      <c r="G73" s="28">
        <v>86.7</v>
      </c>
      <c r="H73" s="24">
        <f t="shared" si="2"/>
        <v>70.7</v>
      </c>
      <c r="I73" s="21">
        <f t="shared" si="3"/>
        <v>0</v>
      </c>
      <c r="J73" s="70"/>
      <c r="L73" s="71"/>
      <c r="M73" s="71"/>
      <c r="N73" s="71"/>
      <c r="O73" s="71"/>
      <c r="P73" s="71"/>
      <c r="Q73" s="71"/>
      <c r="R73" s="71"/>
      <c r="S73" s="71"/>
      <c r="T73" s="59"/>
    </row>
    <row r="74" spans="1:20">
      <c r="A74">
        <v>11</v>
      </c>
      <c r="B74" s="12"/>
      <c r="C74" s="49">
        <v>60</v>
      </c>
      <c r="D74" s="29">
        <f t="shared" si="0"/>
        <v>0</v>
      </c>
      <c r="E74" s="22" t="e">
        <f t="shared" si="1"/>
        <v>#DIV/0!</v>
      </c>
      <c r="F74" s="28">
        <v>31.5</v>
      </c>
      <c r="G74" s="28">
        <v>83.9</v>
      </c>
      <c r="H74" s="24">
        <f t="shared" si="2"/>
        <v>67.900000000000006</v>
      </c>
      <c r="I74" s="21">
        <f t="shared" si="3"/>
        <v>0</v>
      </c>
      <c r="J74" s="70"/>
      <c r="L74" s="71"/>
      <c r="M74" s="71"/>
      <c r="N74" s="71"/>
      <c r="O74" s="71"/>
      <c r="P74" s="71"/>
      <c r="Q74" s="71"/>
      <c r="R74" s="71"/>
      <c r="S74" s="71"/>
      <c r="T74" s="59"/>
    </row>
    <row r="75" spans="1:20">
      <c r="A75">
        <v>12</v>
      </c>
      <c r="B75" s="12"/>
      <c r="C75" s="49">
        <v>70</v>
      </c>
      <c r="D75" s="29">
        <f t="shared" si="0"/>
        <v>0</v>
      </c>
      <c r="E75" s="22" t="e">
        <f t="shared" si="1"/>
        <v>#DIV/0!</v>
      </c>
      <c r="F75" s="28">
        <v>31.5</v>
      </c>
      <c r="G75" s="28">
        <v>81.900000000000006</v>
      </c>
      <c r="H75" s="24">
        <f t="shared" si="2"/>
        <v>65.900000000000006</v>
      </c>
      <c r="I75" s="21">
        <f t="shared" si="3"/>
        <v>0</v>
      </c>
      <c r="J75" s="70"/>
      <c r="L75" s="71"/>
      <c r="M75" s="71"/>
      <c r="N75" s="71"/>
      <c r="O75" s="71"/>
      <c r="P75" s="71"/>
      <c r="Q75" s="71"/>
      <c r="R75" s="71"/>
      <c r="S75" s="71"/>
      <c r="T75" s="59"/>
    </row>
    <row r="76" spans="1:20">
      <c r="A76">
        <v>13</v>
      </c>
      <c r="B76" s="12"/>
      <c r="C76" s="49">
        <v>80</v>
      </c>
      <c r="D76" s="29">
        <f t="shared" si="0"/>
        <v>0</v>
      </c>
      <c r="E76" s="22" t="e">
        <f t="shared" si="1"/>
        <v>#DIV/0!</v>
      </c>
      <c r="F76" s="28">
        <v>31.5</v>
      </c>
      <c r="G76" s="28">
        <v>81.099999999999994</v>
      </c>
      <c r="H76" s="24">
        <f t="shared" si="2"/>
        <v>65.099999999999994</v>
      </c>
      <c r="I76" s="21">
        <f t="shared" si="3"/>
        <v>0</v>
      </c>
      <c r="J76" s="70"/>
      <c r="L76" s="71"/>
      <c r="M76" s="71"/>
      <c r="N76" s="71"/>
      <c r="O76" s="71"/>
      <c r="P76" s="71"/>
      <c r="Q76" s="71"/>
      <c r="R76" s="71"/>
      <c r="S76" s="71"/>
      <c r="T76" s="59"/>
    </row>
    <row r="77" spans="1:20">
      <c r="A77">
        <v>14</v>
      </c>
      <c r="B77" s="12"/>
      <c r="C77" s="49">
        <v>90</v>
      </c>
      <c r="D77" s="29">
        <f t="shared" si="0"/>
        <v>0</v>
      </c>
      <c r="E77" s="22" t="e">
        <f t="shared" si="1"/>
        <v>#DIV/0!</v>
      </c>
      <c r="F77" s="28">
        <v>31.5</v>
      </c>
      <c r="G77" s="28">
        <v>79.7</v>
      </c>
      <c r="H77" s="24">
        <f t="shared" si="2"/>
        <v>63.7</v>
      </c>
      <c r="I77" s="21">
        <f t="shared" si="3"/>
        <v>0</v>
      </c>
      <c r="J77" s="70"/>
      <c r="L77" s="59"/>
      <c r="M77" s="59"/>
      <c r="N77" s="59"/>
      <c r="O77" s="59"/>
      <c r="P77" s="59"/>
      <c r="Q77" s="59"/>
      <c r="R77" s="59"/>
      <c r="S77" s="59"/>
      <c r="T77" s="59"/>
    </row>
    <row r="78" spans="1:20">
      <c r="A78" s="8"/>
      <c r="B78" s="53"/>
      <c r="C78" s="49">
        <v>100</v>
      </c>
      <c r="D78" s="29">
        <f t="shared" ref="D78:D95" si="4">B78</f>
        <v>0</v>
      </c>
      <c r="E78" s="22" t="e">
        <f t="shared" si="1"/>
        <v>#DIV/0!</v>
      </c>
      <c r="F78" s="28">
        <v>30</v>
      </c>
      <c r="G78" s="28">
        <v>78.599999999999994</v>
      </c>
      <c r="H78" s="24">
        <f t="shared" si="2"/>
        <v>62.599999999999994</v>
      </c>
      <c r="I78" s="21">
        <f t="shared" si="3"/>
        <v>0</v>
      </c>
      <c r="J78" s="70"/>
      <c r="L78" s="59"/>
      <c r="M78" s="59"/>
      <c r="N78" s="59"/>
      <c r="O78" s="59"/>
      <c r="P78" s="59"/>
      <c r="Q78" s="59"/>
      <c r="R78" s="59"/>
      <c r="S78" s="59"/>
      <c r="T78" s="59"/>
    </row>
    <row r="79" spans="1:20">
      <c r="A79">
        <v>15</v>
      </c>
      <c r="B79" s="12"/>
      <c r="C79" s="49">
        <v>90</v>
      </c>
      <c r="D79" s="29">
        <f t="shared" si="4"/>
        <v>0</v>
      </c>
      <c r="E79" s="22" t="e">
        <f t="shared" si="1"/>
        <v>#DIV/0!</v>
      </c>
      <c r="F79" s="28">
        <v>29</v>
      </c>
      <c r="G79" s="28">
        <v>272.39999999999998</v>
      </c>
      <c r="H79" s="24">
        <f t="shared" si="2"/>
        <v>256.39999999999998</v>
      </c>
      <c r="I79" s="21">
        <f t="shared" si="3"/>
        <v>0</v>
      </c>
      <c r="J79" s="70"/>
      <c r="L79" s="71"/>
      <c r="M79" s="71"/>
      <c r="N79" s="71"/>
      <c r="O79" s="71"/>
      <c r="P79" s="71"/>
      <c r="Q79" s="71"/>
      <c r="R79" s="71"/>
      <c r="S79" s="71"/>
      <c r="T79" s="59"/>
    </row>
    <row r="80" spans="1:20">
      <c r="A80">
        <v>16</v>
      </c>
      <c r="B80" s="12"/>
      <c r="C80" s="49">
        <v>80</v>
      </c>
      <c r="D80" s="29">
        <f t="shared" si="4"/>
        <v>0</v>
      </c>
      <c r="E80" s="22" t="e">
        <f t="shared" si="1"/>
        <v>#DIV/0!</v>
      </c>
      <c r="F80" s="28">
        <v>31</v>
      </c>
      <c r="G80" s="28">
        <v>272.39999999999998</v>
      </c>
      <c r="H80" s="24">
        <f t="shared" si="2"/>
        <v>256.39999999999998</v>
      </c>
      <c r="I80" s="21">
        <f t="shared" si="3"/>
        <v>0</v>
      </c>
      <c r="J80" s="70"/>
      <c r="L80" s="71"/>
      <c r="M80" s="71"/>
      <c r="N80" s="71"/>
      <c r="O80" s="71"/>
      <c r="P80" s="71"/>
      <c r="Q80" s="71"/>
      <c r="R80" s="71"/>
      <c r="S80" s="71"/>
      <c r="T80" s="59"/>
    </row>
    <row r="81" spans="1:20">
      <c r="A81">
        <v>17</v>
      </c>
      <c r="B81" s="12"/>
      <c r="C81" s="49">
        <v>70</v>
      </c>
      <c r="D81" s="29">
        <f t="shared" si="4"/>
        <v>0</v>
      </c>
      <c r="E81" s="22" t="e">
        <f t="shared" si="1"/>
        <v>#DIV/0!</v>
      </c>
      <c r="F81" s="28">
        <v>31</v>
      </c>
      <c r="G81" s="28">
        <v>272.39999999999998</v>
      </c>
      <c r="H81" s="24">
        <f t="shared" si="2"/>
        <v>256.39999999999998</v>
      </c>
      <c r="I81" s="21">
        <f t="shared" si="3"/>
        <v>0</v>
      </c>
      <c r="J81" s="70"/>
      <c r="L81" s="71"/>
      <c r="M81" s="71"/>
      <c r="N81" s="71"/>
      <c r="O81" s="71"/>
      <c r="P81" s="71"/>
      <c r="Q81" s="71"/>
      <c r="R81" s="71"/>
      <c r="S81" s="71"/>
      <c r="T81" s="59"/>
    </row>
    <row r="82" spans="1:20">
      <c r="A82">
        <v>18</v>
      </c>
      <c r="B82" s="12"/>
      <c r="C82" s="49">
        <v>60</v>
      </c>
      <c r="D82" s="29">
        <f t="shared" si="4"/>
        <v>0</v>
      </c>
      <c r="E82" s="22" t="e">
        <f t="shared" si="1"/>
        <v>#DIV/0!</v>
      </c>
      <c r="F82" s="28">
        <v>31</v>
      </c>
      <c r="G82" s="28">
        <v>272.39999999999998</v>
      </c>
      <c r="H82" s="24">
        <f t="shared" si="2"/>
        <v>256.39999999999998</v>
      </c>
      <c r="I82" s="21">
        <f t="shared" si="3"/>
        <v>0</v>
      </c>
      <c r="J82" s="70"/>
      <c r="L82" s="71"/>
      <c r="M82" s="71"/>
      <c r="N82" s="71"/>
      <c r="O82" s="71"/>
      <c r="P82" s="71"/>
      <c r="Q82" s="71"/>
      <c r="R82" s="71"/>
      <c r="S82" s="71"/>
      <c r="T82" s="59"/>
    </row>
    <row r="83" spans="1:20">
      <c r="A83">
        <v>19</v>
      </c>
      <c r="B83" s="12"/>
      <c r="C83" s="49">
        <v>50</v>
      </c>
      <c r="D83" s="29">
        <f t="shared" si="4"/>
        <v>0</v>
      </c>
      <c r="E83" s="22" t="e">
        <f t="shared" si="1"/>
        <v>#DIV/0!</v>
      </c>
      <c r="F83" s="28">
        <v>31</v>
      </c>
      <c r="G83" s="28">
        <v>272.39999999999998</v>
      </c>
      <c r="H83" s="24">
        <f t="shared" si="2"/>
        <v>256.39999999999998</v>
      </c>
      <c r="I83" s="21">
        <f t="shared" si="3"/>
        <v>0</v>
      </c>
      <c r="J83" s="70"/>
      <c r="L83" s="71"/>
      <c r="M83" s="71"/>
      <c r="N83" s="71"/>
      <c r="O83" s="71"/>
      <c r="P83" s="71"/>
      <c r="Q83" s="71"/>
      <c r="R83" s="71"/>
      <c r="S83" s="71"/>
      <c r="T83" s="59"/>
    </row>
    <row r="84" spans="1:20">
      <c r="A84">
        <v>20</v>
      </c>
      <c r="B84" s="12"/>
      <c r="C84" s="49">
        <v>40</v>
      </c>
      <c r="D84" s="29">
        <f t="shared" si="4"/>
        <v>0</v>
      </c>
      <c r="E84" s="22" t="e">
        <f t="shared" si="1"/>
        <v>#DIV/0!</v>
      </c>
      <c r="F84" s="28">
        <v>30</v>
      </c>
      <c r="G84" s="28">
        <v>272.39999999999998</v>
      </c>
      <c r="H84" s="24">
        <f t="shared" si="2"/>
        <v>256.39999999999998</v>
      </c>
      <c r="I84" s="21">
        <f t="shared" si="3"/>
        <v>0</v>
      </c>
      <c r="J84" s="70"/>
      <c r="L84" s="71"/>
      <c r="M84" s="71"/>
      <c r="N84" s="72"/>
      <c r="O84" s="71"/>
      <c r="P84" s="71"/>
      <c r="Q84" s="71"/>
      <c r="R84" s="71"/>
      <c r="S84" s="71"/>
      <c r="T84" s="59"/>
    </row>
    <row r="85" spans="1:20">
      <c r="A85">
        <v>21</v>
      </c>
      <c r="B85" s="12"/>
      <c r="C85" s="49">
        <v>30</v>
      </c>
      <c r="D85" s="29">
        <f t="shared" si="4"/>
        <v>0</v>
      </c>
      <c r="E85" s="22" t="e">
        <f t="shared" si="1"/>
        <v>#DIV/0!</v>
      </c>
      <c r="F85" s="28">
        <v>30</v>
      </c>
      <c r="G85" s="28">
        <v>272.39999999999998</v>
      </c>
      <c r="H85" s="24">
        <f t="shared" si="2"/>
        <v>256.39999999999998</v>
      </c>
      <c r="I85" s="21">
        <f t="shared" si="3"/>
        <v>0</v>
      </c>
      <c r="J85" s="70"/>
      <c r="L85" s="71"/>
      <c r="M85" s="71"/>
      <c r="N85" s="71"/>
      <c r="O85" s="71"/>
      <c r="P85" s="71"/>
      <c r="Q85" s="71"/>
      <c r="R85" s="71"/>
      <c r="S85" s="71"/>
      <c r="T85" s="59"/>
    </row>
    <row r="86" spans="1:20">
      <c r="A86">
        <v>22</v>
      </c>
      <c r="B86" s="12"/>
      <c r="C86" s="49">
        <v>20</v>
      </c>
      <c r="D86" s="29">
        <f t="shared" si="4"/>
        <v>0</v>
      </c>
      <c r="E86" s="22" t="e">
        <f t="shared" si="1"/>
        <v>#DIV/0!</v>
      </c>
      <c r="F86" s="28">
        <v>30</v>
      </c>
      <c r="G86" s="28">
        <v>272.39999999999998</v>
      </c>
      <c r="H86" s="24">
        <f t="shared" si="2"/>
        <v>256.39999999999998</v>
      </c>
      <c r="I86" s="21">
        <f t="shared" si="3"/>
        <v>0</v>
      </c>
      <c r="J86" s="70"/>
      <c r="L86" s="71"/>
      <c r="M86" s="71"/>
      <c r="N86" s="71"/>
      <c r="O86" s="71"/>
      <c r="P86" s="71"/>
      <c r="Q86" s="71"/>
      <c r="R86" s="71"/>
      <c r="S86" s="71"/>
      <c r="T86" s="59"/>
    </row>
    <row r="87" spans="1:20">
      <c r="A87">
        <v>23</v>
      </c>
      <c r="B87" s="12"/>
      <c r="C87" s="49">
        <v>15</v>
      </c>
      <c r="D87" s="29">
        <f t="shared" si="4"/>
        <v>0</v>
      </c>
      <c r="E87" s="22" t="e">
        <f t="shared" si="1"/>
        <v>#DIV/0!</v>
      </c>
      <c r="F87" s="28">
        <v>15.5</v>
      </c>
      <c r="G87" s="28">
        <v>272.39999999999998</v>
      </c>
      <c r="H87" s="24">
        <f t="shared" si="2"/>
        <v>256.39999999999998</v>
      </c>
      <c r="I87" s="21">
        <f t="shared" si="3"/>
        <v>0</v>
      </c>
      <c r="J87" s="70"/>
      <c r="L87" s="71"/>
      <c r="M87" s="71"/>
      <c r="N87" s="71"/>
      <c r="O87" s="71"/>
      <c r="P87" s="71"/>
      <c r="Q87" s="71"/>
      <c r="R87" s="71"/>
      <c r="S87" s="71"/>
      <c r="T87" s="59"/>
    </row>
    <row r="88" spans="1:20">
      <c r="A88">
        <v>24</v>
      </c>
      <c r="B88" s="12"/>
      <c r="C88" s="49">
        <v>10</v>
      </c>
      <c r="D88" s="29">
        <f t="shared" si="4"/>
        <v>0</v>
      </c>
      <c r="E88" s="22" t="e">
        <f t="shared" si="1"/>
        <v>#DIV/0!</v>
      </c>
      <c r="F88" s="28">
        <v>15.5</v>
      </c>
      <c r="G88" s="28">
        <v>272.39999999999998</v>
      </c>
      <c r="H88" s="24">
        <f t="shared" si="2"/>
        <v>256.39999999999998</v>
      </c>
      <c r="I88" s="21">
        <f t="shared" si="3"/>
        <v>0</v>
      </c>
      <c r="J88" s="70"/>
      <c r="L88" s="71"/>
      <c r="M88" s="71"/>
      <c r="N88" s="71"/>
      <c r="O88" s="71"/>
      <c r="P88" s="71"/>
      <c r="Q88" s="71"/>
      <c r="R88" s="71"/>
      <c r="S88" s="71"/>
      <c r="T88" s="59"/>
    </row>
    <row r="89" spans="1:20">
      <c r="A89">
        <v>25</v>
      </c>
      <c r="B89" s="12"/>
      <c r="C89" s="49">
        <v>7.5</v>
      </c>
      <c r="D89" s="29">
        <f t="shared" si="4"/>
        <v>0</v>
      </c>
      <c r="E89" s="22" t="e">
        <f t="shared" si="1"/>
        <v>#DIV/0!</v>
      </c>
      <c r="F89" s="28">
        <v>7.5</v>
      </c>
      <c r="G89" s="28">
        <v>272.39999999999998</v>
      </c>
      <c r="H89" s="24">
        <f t="shared" si="2"/>
        <v>256.39999999999998</v>
      </c>
      <c r="I89" s="21">
        <f t="shared" si="3"/>
        <v>0</v>
      </c>
      <c r="J89" s="70"/>
      <c r="L89" s="71"/>
      <c r="M89" s="71"/>
      <c r="N89" s="71"/>
      <c r="O89" s="71"/>
      <c r="P89" s="71"/>
      <c r="Q89" s="71"/>
      <c r="R89" s="71"/>
      <c r="S89" s="71"/>
      <c r="T89" s="59"/>
    </row>
    <row r="90" spans="1:20">
      <c r="A90">
        <v>26</v>
      </c>
      <c r="B90" s="12"/>
      <c r="C90" s="49">
        <v>5</v>
      </c>
      <c r="D90" s="29">
        <f t="shared" si="4"/>
        <v>0</v>
      </c>
      <c r="E90" s="22" t="e">
        <f t="shared" si="1"/>
        <v>#DIV/0!</v>
      </c>
      <c r="F90" s="28">
        <v>9</v>
      </c>
      <c r="G90" s="28">
        <v>265.5</v>
      </c>
      <c r="H90" s="24">
        <f t="shared" si="2"/>
        <v>249.5</v>
      </c>
      <c r="I90" s="21">
        <f t="shared" si="3"/>
        <v>0</v>
      </c>
      <c r="J90" s="70"/>
      <c r="L90" s="71"/>
      <c r="M90" s="71"/>
      <c r="N90" s="71"/>
      <c r="O90" s="71"/>
      <c r="P90" s="71"/>
      <c r="Q90" s="71"/>
      <c r="R90" s="71"/>
      <c r="S90" s="71"/>
      <c r="T90" s="59"/>
    </row>
    <row r="91" spans="1:20">
      <c r="A91">
        <v>27</v>
      </c>
      <c r="B91" s="12"/>
      <c r="C91" s="49">
        <v>2.5</v>
      </c>
      <c r="D91" s="29">
        <f t="shared" si="4"/>
        <v>0</v>
      </c>
      <c r="E91" s="22" t="e">
        <f t="shared" si="1"/>
        <v>#DIV/0!</v>
      </c>
      <c r="F91" s="28">
        <v>6</v>
      </c>
      <c r="G91" s="28">
        <v>253.4</v>
      </c>
      <c r="H91" s="24">
        <f t="shared" si="2"/>
        <v>237.4</v>
      </c>
      <c r="I91" s="21">
        <f t="shared" si="3"/>
        <v>0</v>
      </c>
      <c r="J91" s="70"/>
      <c r="L91" s="71"/>
      <c r="M91" s="71"/>
      <c r="N91" s="71"/>
      <c r="O91" s="71"/>
      <c r="P91" s="71"/>
      <c r="Q91" s="71"/>
      <c r="R91" s="71"/>
      <c r="S91" s="71"/>
      <c r="T91" s="59"/>
    </row>
    <row r="92" spans="1:20">
      <c r="A92">
        <v>28</v>
      </c>
      <c r="B92" s="12"/>
      <c r="C92" s="49">
        <v>1.25</v>
      </c>
      <c r="D92" s="29">
        <f t="shared" si="4"/>
        <v>0</v>
      </c>
      <c r="E92" s="22" t="e">
        <f t="shared" si="1"/>
        <v>#DIV/0!</v>
      </c>
      <c r="F92" s="28">
        <v>4.5</v>
      </c>
      <c r="G92" s="28">
        <v>241</v>
      </c>
      <c r="H92" s="24">
        <f t="shared" si="2"/>
        <v>225</v>
      </c>
      <c r="I92" s="21">
        <f t="shared" si="3"/>
        <v>0</v>
      </c>
      <c r="J92" s="18"/>
      <c r="L92" s="71"/>
      <c r="M92" s="71"/>
      <c r="N92" s="71"/>
      <c r="O92" s="71"/>
      <c r="P92" s="71"/>
      <c r="Q92" s="71"/>
      <c r="R92" s="71"/>
      <c r="S92" s="71"/>
    </row>
    <row r="93" spans="1:20" ht="13.5" thickBot="1">
      <c r="A93" s="8"/>
      <c r="B93" s="53"/>
      <c r="C93" s="49">
        <v>0</v>
      </c>
      <c r="D93" s="29">
        <f t="shared" si="4"/>
        <v>0</v>
      </c>
      <c r="E93" s="22" t="e">
        <f>2*D93/(($C$47*$C$49^2))</f>
        <v>#DIV/0!</v>
      </c>
      <c r="F93" s="28">
        <v>8</v>
      </c>
      <c r="G93" s="28">
        <v>209</v>
      </c>
      <c r="H93" s="24">
        <f t="shared" si="2"/>
        <v>193</v>
      </c>
      <c r="I93" s="21">
        <f>0.5*(D93+D92)*F93*0.001*SIN(H93*3.14/180)</f>
        <v>0</v>
      </c>
      <c r="J93" s="18"/>
      <c r="L93" s="71"/>
      <c r="M93" s="71"/>
      <c r="N93" s="71"/>
      <c r="O93" s="71"/>
      <c r="P93" s="71"/>
      <c r="Q93" s="71"/>
      <c r="R93" s="71"/>
      <c r="S93" s="71"/>
    </row>
    <row r="94" spans="1:20" ht="13.5" thickBot="1">
      <c r="A94">
        <v>40</v>
      </c>
      <c r="B94" s="102"/>
      <c r="C94" s="52"/>
      <c r="D94" s="29">
        <f t="shared" si="4"/>
        <v>0</v>
      </c>
      <c r="E94" s="22" t="e">
        <f t="shared" si="1"/>
        <v>#DIV/0!</v>
      </c>
      <c r="F94" s="54"/>
      <c r="G94" s="56"/>
      <c r="H94" s="23" t="s">
        <v>43</v>
      </c>
      <c r="I94" s="21">
        <f>SUM(I64:I93)</f>
        <v>0</v>
      </c>
      <c r="J94" s="20" t="s">
        <v>44</v>
      </c>
      <c r="L94" s="71"/>
      <c r="M94" s="71"/>
      <c r="N94" s="71"/>
      <c r="O94" s="71"/>
      <c r="P94" s="71"/>
      <c r="Q94" s="71"/>
      <c r="R94" s="71"/>
      <c r="S94" s="71"/>
    </row>
    <row r="95" spans="1:20" ht="13.5" thickBot="1">
      <c r="A95">
        <v>42</v>
      </c>
      <c r="B95" s="102"/>
      <c r="C95" s="55"/>
      <c r="D95" s="29">
        <f t="shared" si="4"/>
        <v>0</v>
      </c>
      <c r="E95" s="22" t="e">
        <f t="shared" si="1"/>
        <v>#DIV/0!</v>
      </c>
      <c r="F95" s="57"/>
      <c r="G95" s="54"/>
      <c r="H95" s="8"/>
      <c r="I95" s="18"/>
      <c r="J95" s="8"/>
      <c r="L95" s="71"/>
      <c r="M95" s="71"/>
      <c r="N95" s="71"/>
      <c r="O95" s="71"/>
      <c r="P95" s="71"/>
      <c r="Q95" s="71"/>
      <c r="R95" s="71"/>
      <c r="S95" s="71"/>
    </row>
    <row r="96" spans="1:20" ht="15" thickBot="1">
      <c r="A96" s="8"/>
      <c r="B96" s="8"/>
      <c r="C96" s="8"/>
      <c r="D96" s="8"/>
      <c r="E96" s="8"/>
      <c r="F96" s="19" t="s">
        <v>45</v>
      </c>
      <c r="G96" s="25" t="e">
        <f>2*I94/(C47*0.3048*C49^2)</f>
        <v>#DIV/0!</v>
      </c>
      <c r="H96" s="8"/>
      <c r="I96" s="18"/>
      <c r="J96" s="8"/>
      <c r="L96" s="71"/>
      <c r="M96" s="71"/>
      <c r="N96" s="71"/>
      <c r="O96" s="71"/>
      <c r="P96" s="71"/>
      <c r="Q96" s="71"/>
      <c r="R96" s="71"/>
      <c r="S96" s="71"/>
    </row>
    <row r="97" spans="1:26">
      <c r="C97" s="8"/>
      <c r="D97" s="18"/>
      <c r="E97" s="8"/>
      <c r="F97" s="8"/>
      <c r="H97" s="59"/>
      <c r="I97" s="33"/>
      <c r="J97" s="33"/>
      <c r="K97" s="33"/>
      <c r="L97" s="73"/>
      <c r="M97" s="73"/>
      <c r="N97" s="71"/>
      <c r="O97" s="71"/>
      <c r="P97" s="71"/>
      <c r="Q97" s="71"/>
      <c r="R97" s="71"/>
      <c r="S97" s="71"/>
    </row>
    <row r="98" spans="1:26" ht="13.5" thickBot="1">
      <c r="A98" s="3" t="s">
        <v>53</v>
      </c>
      <c r="B98" s="3"/>
      <c r="C98" s="3"/>
      <c r="D98" s="3"/>
      <c r="E98" s="3"/>
      <c r="F98" s="3"/>
      <c r="G98" s="3"/>
      <c r="H98" s="59"/>
      <c r="I98" s="32"/>
      <c r="J98" s="32"/>
      <c r="K98" s="32"/>
      <c r="L98" s="73"/>
      <c r="M98" s="73"/>
      <c r="N98" s="71"/>
      <c r="O98" s="71"/>
      <c r="P98" s="71"/>
      <c r="Q98" s="71"/>
      <c r="R98" s="71"/>
      <c r="S98" s="71"/>
    </row>
    <row r="99" spans="1:26">
      <c r="B99" s="35"/>
      <c r="C99" s="8"/>
      <c r="D99" s="18"/>
      <c r="E99" s="8"/>
      <c r="F99" s="8"/>
      <c r="H99" s="59"/>
      <c r="I99" s="32"/>
      <c r="J99" s="32"/>
      <c r="K99" s="32"/>
      <c r="L99" s="73"/>
      <c r="M99" s="73"/>
      <c r="N99" s="71"/>
      <c r="O99" s="71"/>
      <c r="P99" s="71"/>
      <c r="Q99" s="71"/>
      <c r="R99" s="71"/>
      <c r="S99" s="71"/>
    </row>
    <row r="100" spans="1:26" ht="13.5" thickBot="1">
      <c r="B100" s="35"/>
      <c r="C100" s="8"/>
      <c r="D100" s="18"/>
      <c r="E100" s="8"/>
      <c r="F100" s="8"/>
      <c r="H100" s="32"/>
      <c r="I100" s="32"/>
      <c r="J100" s="32"/>
      <c r="K100" s="32"/>
      <c r="L100" s="32"/>
      <c r="M100" s="32"/>
      <c r="N100" s="32"/>
    </row>
    <row r="101" spans="1:26">
      <c r="B101" s="35"/>
      <c r="C101" s="8"/>
      <c r="D101" s="82" t="s">
        <v>56</v>
      </c>
      <c r="E101" s="76" t="s">
        <v>80</v>
      </c>
      <c r="F101" s="76" t="s">
        <v>69</v>
      </c>
      <c r="H101" s="104" t="s">
        <v>81</v>
      </c>
      <c r="I101" s="105"/>
      <c r="J101" s="105"/>
      <c r="K101" s="105"/>
      <c r="L101" s="105"/>
      <c r="M101" s="105"/>
      <c r="N101" s="106"/>
    </row>
    <row r="102" spans="1:26">
      <c r="A102" s="38" t="s">
        <v>54</v>
      </c>
      <c r="B102" s="35"/>
      <c r="C102" s="8"/>
      <c r="D102" s="60"/>
      <c r="E102" s="86" t="e">
        <f>G96</f>
        <v>#DIV/0!</v>
      </c>
      <c r="F102" s="87">
        <f>C57</f>
        <v>16</v>
      </c>
      <c r="G102" s="61"/>
      <c r="H102" s="107"/>
      <c r="I102" s="108"/>
      <c r="J102" s="108"/>
      <c r="K102" s="108"/>
      <c r="L102" s="108"/>
      <c r="M102" s="108"/>
      <c r="N102" s="109"/>
    </row>
    <row r="103" spans="1:26">
      <c r="A103" s="38" t="s">
        <v>55</v>
      </c>
      <c r="B103" s="35"/>
      <c r="C103" s="8"/>
      <c r="D103" s="48"/>
      <c r="E103" s="86" t="e">
        <f>(2*$D$103)/($C$47*($C$49^2)*0.762*0.3048)</f>
        <v>#DIV/0!</v>
      </c>
      <c r="F103" s="88"/>
      <c r="G103" s="32"/>
      <c r="H103" s="107"/>
      <c r="I103" s="108"/>
      <c r="J103" s="108"/>
      <c r="K103" s="108"/>
      <c r="L103" s="108"/>
      <c r="M103" s="108"/>
      <c r="N103" s="109"/>
    </row>
    <row r="104" spans="1:26">
      <c r="A104" t="s">
        <v>75</v>
      </c>
      <c r="B104" s="8"/>
      <c r="D104" s="12"/>
      <c r="E104" s="86" t="e">
        <f>(2*ABS($D$104))/($C$47*($C$49^2)*0.762*0.3048)</f>
        <v>#DIV/0!</v>
      </c>
      <c r="F104" s="89"/>
      <c r="G104" s="32"/>
      <c r="H104" s="107"/>
      <c r="I104" s="108"/>
      <c r="J104" s="108"/>
      <c r="K104" s="108"/>
      <c r="L104" s="108"/>
      <c r="M104" s="108"/>
      <c r="N104" s="109"/>
    </row>
    <row r="105" spans="1:26" ht="13.5" thickBot="1">
      <c r="A105" s="3" t="s">
        <v>57</v>
      </c>
      <c r="B105" s="3"/>
      <c r="C105" s="3"/>
      <c r="D105" s="3"/>
      <c r="E105" s="3"/>
      <c r="F105" s="3"/>
      <c r="G105" s="3"/>
      <c r="H105" s="107"/>
      <c r="I105" s="108"/>
      <c r="J105" s="108"/>
      <c r="K105" s="108"/>
      <c r="L105" s="108"/>
      <c r="M105" s="108"/>
      <c r="N105" s="109"/>
    </row>
    <row r="106" spans="1:26">
      <c r="A106" s="33"/>
      <c r="B106" s="32"/>
      <c r="C106" s="32"/>
      <c r="D106" s="32"/>
      <c r="E106" s="32"/>
      <c r="F106" s="32"/>
      <c r="H106" s="107"/>
      <c r="I106" s="108"/>
      <c r="J106" s="108"/>
      <c r="K106" s="108"/>
      <c r="L106" s="108"/>
      <c r="M106" s="108"/>
      <c r="N106" s="109"/>
    </row>
    <row r="107" spans="1:26" ht="13.5" thickBot="1">
      <c r="A107" s="33"/>
      <c r="B107" s="32"/>
      <c r="C107" s="32"/>
      <c r="D107" s="32"/>
      <c r="E107" s="32"/>
      <c r="F107" s="32"/>
      <c r="H107" s="110"/>
      <c r="I107" s="111"/>
      <c r="J107" s="111"/>
      <c r="K107" s="111"/>
      <c r="L107" s="111"/>
      <c r="M107" s="111"/>
      <c r="N107" s="112"/>
    </row>
    <row r="108" spans="1:26">
      <c r="A108" s="33"/>
      <c r="B108" s="32"/>
      <c r="C108" s="32"/>
      <c r="D108" s="32"/>
      <c r="E108" s="32"/>
      <c r="F108" s="32"/>
      <c r="I108" s="36"/>
      <c r="J108" s="37"/>
      <c r="K108" s="37"/>
    </row>
    <row r="109" spans="1:26">
      <c r="A109" s="33"/>
      <c r="B109" s="32"/>
      <c r="C109" s="32"/>
      <c r="D109" s="32"/>
      <c r="E109" s="32"/>
      <c r="F109" s="32"/>
      <c r="J109" s="71"/>
      <c r="K109" s="71"/>
      <c r="L109" s="71"/>
      <c r="M109" s="71"/>
      <c r="N109" s="71"/>
      <c r="O109" s="71"/>
      <c r="P109" s="71"/>
      <c r="Q109" s="71"/>
      <c r="S109" s="71"/>
      <c r="T109" s="71"/>
      <c r="U109" s="71"/>
      <c r="V109" s="71"/>
      <c r="W109" s="71"/>
      <c r="X109" s="71"/>
      <c r="Y109" s="71"/>
      <c r="Z109" s="71"/>
    </row>
    <row r="110" spans="1:26">
      <c r="A110" s="33"/>
      <c r="B110" s="32"/>
      <c r="C110" s="32"/>
      <c r="D110" s="32"/>
      <c r="E110" s="32"/>
      <c r="F110" s="32"/>
      <c r="J110" s="71"/>
      <c r="K110" s="71"/>
      <c r="L110" s="71"/>
      <c r="M110" s="71"/>
      <c r="N110" s="71"/>
      <c r="O110" s="71"/>
      <c r="P110" s="71"/>
      <c r="Q110" s="71"/>
      <c r="S110" s="71"/>
      <c r="T110" s="71"/>
      <c r="U110" s="71"/>
      <c r="V110" s="71"/>
      <c r="W110" s="71"/>
      <c r="X110" s="71"/>
      <c r="Y110" s="71"/>
      <c r="Z110" s="71"/>
    </row>
    <row r="111" spans="1:26">
      <c r="A111" s="33"/>
      <c r="B111" s="32"/>
      <c r="C111" s="32"/>
      <c r="D111" s="32"/>
      <c r="E111" s="32"/>
      <c r="F111" s="32"/>
      <c r="J111" s="71"/>
      <c r="K111" s="71"/>
      <c r="L111" s="71"/>
      <c r="M111" s="71"/>
      <c r="N111" s="71"/>
      <c r="O111" s="71"/>
      <c r="P111" s="71"/>
      <c r="Q111" s="71"/>
      <c r="S111" s="71"/>
      <c r="T111" s="71"/>
      <c r="U111" s="71"/>
      <c r="V111" s="71"/>
      <c r="W111" s="71"/>
      <c r="X111" s="71"/>
      <c r="Y111" s="71"/>
      <c r="Z111" s="71"/>
    </row>
    <row r="112" spans="1:26">
      <c r="A112" s="33"/>
      <c r="B112" s="32"/>
      <c r="C112" s="32"/>
      <c r="D112" s="32"/>
      <c r="E112" s="32"/>
      <c r="F112" s="32"/>
      <c r="J112" s="71"/>
      <c r="K112" s="71"/>
      <c r="L112" s="71"/>
      <c r="M112" s="71"/>
      <c r="N112" s="71"/>
      <c r="O112" s="71"/>
      <c r="P112" s="71"/>
      <c r="Q112" s="71"/>
      <c r="S112" s="71"/>
      <c r="T112" s="71"/>
      <c r="U112" s="71"/>
      <c r="V112" s="71"/>
      <c r="W112" s="71"/>
      <c r="X112" s="71"/>
      <c r="Y112" s="71"/>
      <c r="Z112" s="71"/>
    </row>
    <row r="113" spans="1:26">
      <c r="A113" s="33"/>
      <c r="B113" s="32"/>
      <c r="C113" s="32"/>
      <c r="D113" s="32"/>
      <c r="E113" s="32"/>
      <c r="F113" s="32"/>
      <c r="J113" s="71"/>
      <c r="K113" s="71"/>
      <c r="L113" s="71"/>
      <c r="M113" s="71"/>
      <c r="N113" s="71"/>
      <c r="O113" s="71"/>
      <c r="P113" s="71"/>
      <c r="Q113" s="71"/>
      <c r="S113" s="71"/>
      <c r="T113" s="71"/>
      <c r="U113" s="71"/>
      <c r="V113" s="71"/>
      <c r="W113" s="71"/>
      <c r="X113" s="71"/>
      <c r="Y113" s="71"/>
      <c r="Z113" s="71"/>
    </row>
    <row r="114" spans="1:26">
      <c r="A114" s="33"/>
      <c r="B114" s="32"/>
      <c r="C114" s="32"/>
      <c r="D114" s="32"/>
      <c r="E114" s="32"/>
      <c r="F114" s="32"/>
      <c r="J114" s="71"/>
      <c r="K114" s="71"/>
      <c r="L114" s="71"/>
      <c r="M114" s="71"/>
      <c r="N114" s="71"/>
      <c r="O114" s="71"/>
      <c r="P114" s="71"/>
      <c r="Q114" s="71"/>
      <c r="S114" s="71"/>
      <c r="T114" s="71"/>
      <c r="U114" s="71"/>
      <c r="V114" s="71"/>
      <c r="W114" s="71"/>
      <c r="X114" s="71"/>
      <c r="Y114" s="71"/>
      <c r="Z114" s="71"/>
    </row>
    <row r="115" spans="1:26">
      <c r="A115" s="33"/>
      <c r="B115" s="32"/>
      <c r="C115" s="32"/>
      <c r="D115" s="32"/>
      <c r="E115" s="32"/>
      <c r="F115" s="32"/>
      <c r="J115" s="71"/>
      <c r="K115" s="71"/>
      <c r="L115" s="71"/>
      <c r="M115" s="71"/>
      <c r="N115" s="71"/>
      <c r="O115" s="71"/>
      <c r="P115" s="71"/>
      <c r="Q115" s="71"/>
      <c r="S115" s="71"/>
      <c r="T115" s="71"/>
      <c r="U115" s="71"/>
      <c r="V115" s="71"/>
      <c r="W115" s="71"/>
      <c r="X115" s="71"/>
      <c r="Y115" s="71"/>
      <c r="Z115" s="71"/>
    </row>
    <row r="116" spans="1:26">
      <c r="A116" s="33"/>
      <c r="B116" s="32"/>
      <c r="C116" s="32"/>
      <c r="D116" s="32"/>
      <c r="E116" s="32"/>
      <c r="F116" s="32"/>
      <c r="J116" s="71"/>
      <c r="K116" s="71"/>
      <c r="L116" s="71"/>
      <c r="M116" s="71"/>
      <c r="N116" s="71"/>
      <c r="O116" s="71"/>
      <c r="P116" s="71"/>
      <c r="Q116" s="71"/>
      <c r="S116" s="71"/>
      <c r="T116" s="71"/>
      <c r="U116" s="71"/>
      <c r="V116" s="71"/>
      <c r="W116" s="71"/>
      <c r="X116" s="71"/>
      <c r="Y116" s="71"/>
      <c r="Z116" s="71"/>
    </row>
    <row r="117" spans="1:26">
      <c r="A117" s="33"/>
      <c r="B117" s="32"/>
      <c r="C117" s="32"/>
      <c r="D117" s="32"/>
      <c r="E117" s="32"/>
      <c r="F117" s="32"/>
      <c r="J117" s="71"/>
      <c r="K117" s="71"/>
      <c r="L117" s="71"/>
      <c r="M117" s="71"/>
      <c r="N117" s="71"/>
      <c r="O117" s="71"/>
      <c r="P117" s="71"/>
      <c r="Q117" s="71"/>
      <c r="S117" s="71"/>
      <c r="T117" s="71"/>
      <c r="U117" s="71"/>
      <c r="V117" s="71"/>
      <c r="W117" s="71"/>
      <c r="X117" s="71"/>
      <c r="Y117" s="71"/>
      <c r="Z117" s="71"/>
    </row>
    <row r="118" spans="1:26">
      <c r="A118" s="33"/>
      <c r="B118" s="32"/>
      <c r="C118" s="32"/>
      <c r="D118" s="32"/>
      <c r="E118" s="32"/>
      <c r="F118" s="32"/>
      <c r="J118" s="71"/>
      <c r="K118" s="71"/>
      <c r="L118" s="71"/>
      <c r="M118" s="71"/>
      <c r="N118" s="71"/>
      <c r="O118" s="71"/>
      <c r="P118" s="71"/>
      <c r="Q118" s="71"/>
      <c r="S118" s="71"/>
      <c r="T118" s="71"/>
      <c r="U118" s="71"/>
      <c r="V118" s="71"/>
      <c r="W118" s="71"/>
      <c r="X118" s="71"/>
      <c r="Y118" s="71"/>
      <c r="Z118" s="71"/>
    </row>
    <row r="119" spans="1:26">
      <c r="A119" s="33"/>
      <c r="B119" s="32"/>
      <c r="C119" s="32"/>
      <c r="D119" s="32"/>
      <c r="E119" s="32"/>
      <c r="F119" s="32"/>
      <c r="J119" s="71"/>
      <c r="K119" s="71"/>
      <c r="L119" s="71"/>
      <c r="M119" s="71"/>
      <c r="N119" s="71"/>
      <c r="O119" s="71"/>
      <c r="P119" s="71"/>
      <c r="Q119" s="71"/>
      <c r="S119" s="71"/>
      <c r="T119" s="71"/>
      <c r="U119" s="71"/>
      <c r="V119" s="71"/>
      <c r="W119" s="71"/>
      <c r="X119" s="71"/>
      <c r="Y119" s="71"/>
      <c r="Z119" s="71"/>
    </row>
    <row r="120" spans="1:26">
      <c r="A120" s="33"/>
      <c r="B120" s="32"/>
      <c r="C120" s="32"/>
      <c r="D120" s="32"/>
      <c r="E120" s="32"/>
      <c r="F120" s="32"/>
      <c r="J120" s="71"/>
      <c r="K120" s="71"/>
      <c r="L120" s="71"/>
      <c r="M120" s="71"/>
      <c r="N120" s="71"/>
      <c r="O120" s="71"/>
      <c r="P120" s="71"/>
      <c r="Q120" s="71"/>
      <c r="S120" s="71"/>
      <c r="T120" s="71"/>
      <c r="U120" s="71"/>
      <c r="V120" s="71"/>
      <c r="W120" s="71"/>
      <c r="X120" s="71"/>
      <c r="Y120" s="71"/>
      <c r="Z120" s="71"/>
    </row>
    <row r="121" spans="1:26">
      <c r="A121" s="33"/>
      <c r="B121" s="32"/>
      <c r="C121" s="32"/>
      <c r="D121" s="32"/>
      <c r="E121" s="32"/>
      <c r="F121" s="32"/>
      <c r="J121" s="71"/>
      <c r="K121" s="71"/>
      <c r="L121" s="71"/>
      <c r="M121" s="71"/>
      <c r="N121" s="71"/>
      <c r="O121" s="71"/>
      <c r="P121" s="71"/>
      <c r="Q121" s="71"/>
      <c r="S121" s="71"/>
      <c r="T121" s="71"/>
      <c r="U121" s="71"/>
      <c r="V121" s="71"/>
      <c r="W121" s="71"/>
      <c r="X121" s="71"/>
      <c r="Y121" s="71"/>
      <c r="Z121" s="71"/>
    </row>
    <row r="122" spans="1:26">
      <c r="A122" s="33"/>
      <c r="B122" s="32"/>
      <c r="C122" s="32"/>
      <c r="D122" s="32"/>
      <c r="E122" s="32"/>
      <c r="F122" s="32"/>
      <c r="J122" s="71"/>
      <c r="K122" s="71"/>
      <c r="L122" s="71"/>
      <c r="M122" s="71"/>
      <c r="N122" s="71"/>
      <c r="O122" s="71"/>
      <c r="P122" s="71"/>
      <c r="Q122" s="71"/>
      <c r="S122" s="71"/>
      <c r="T122" s="71"/>
      <c r="U122" s="71"/>
      <c r="V122" s="71"/>
      <c r="W122" s="71"/>
      <c r="X122" s="71"/>
      <c r="Y122" s="71"/>
      <c r="Z122" s="71"/>
    </row>
    <row r="123" spans="1:26">
      <c r="A123" s="33"/>
      <c r="B123" s="32"/>
      <c r="C123" s="32"/>
      <c r="D123" s="32"/>
      <c r="E123" s="32"/>
      <c r="F123" s="32"/>
      <c r="J123" s="71"/>
      <c r="K123" s="71"/>
      <c r="L123" s="71"/>
      <c r="M123" s="71"/>
      <c r="N123" s="71"/>
      <c r="O123" s="71"/>
      <c r="P123" s="71"/>
      <c r="Q123" s="71"/>
      <c r="S123" s="71"/>
      <c r="T123" s="71"/>
      <c r="U123" s="71"/>
      <c r="V123" s="71"/>
      <c r="W123" s="71"/>
      <c r="X123" s="71"/>
      <c r="Y123" s="71"/>
      <c r="Z123" s="71"/>
    </row>
    <row r="124" spans="1:26">
      <c r="A124" s="44" t="s">
        <v>67</v>
      </c>
      <c r="B124" s="42"/>
      <c r="C124" s="42"/>
      <c r="D124" s="42"/>
      <c r="E124" s="42"/>
      <c r="F124" s="43"/>
      <c r="J124" s="71"/>
      <c r="K124" s="71"/>
      <c r="L124" s="71"/>
      <c r="M124" s="71"/>
      <c r="N124" s="71"/>
      <c r="O124" s="71"/>
      <c r="P124" s="71"/>
      <c r="Q124" s="71"/>
      <c r="S124" s="71"/>
      <c r="T124" s="71"/>
      <c r="U124" s="71"/>
      <c r="V124" s="71"/>
      <c r="W124" s="71"/>
      <c r="X124" s="71"/>
      <c r="Y124" s="71"/>
      <c r="Z124" s="71"/>
    </row>
    <row r="125" spans="1:26">
      <c r="A125" s="34" t="s">
        <v>68</v>
      </c>
      <c r="B125" s="11"/>
      <c r="C125" s="11"/>
      <c r="D125" s="41"/>
      <c r="E125" s="42"/>
      <c r="F125" s="43"/>
      <c r="J125" s="71"/>
      <c r="K125" s="71"/>
      <c r="L125" s="71"/>
      <c r="M125" s="71"/>
      <c r="N125" s="71"/>
      <c r="O125" s="71"/>
      <c r="P125" s="71"/>
      <c r="Q125" s="71"/>
      <c r="S125" s="71"/>
      <c r="T125" s="71"/>
      <c r="U125" s="71"/>
      <c r="V125" s="71"/>
      <c r="W125" s="71"/>
      <c r="X125" s="71"/>
      <c r="Y125" s="71"/>
      <c r="Z125" s="71"/>
    </row>
    <row r="126" spans="1:26">
      <c r="A126" s="33"/>
      <c r="B126" s="32"/>
      <c r="C126" s="32"/>
      <c r="D126" s="32"/>
      <c r="E126" s="32"/>
      <c r="F126" s="32"/>
      <c r="J126" s="71"/>
      <c r="K126" s="71"/>
      <c r="L126" s="71"/>
      <c r="M126" s="71"/>
      <c r="N126" s="71"/>
      <c r="O126" s="71"/>
      <c r="P126" s="71"/>
      <c r="Q126" s="71"/>
      <c r="S126" s="71"/>
      <c r="T126" s="71"/>
      <c r="U126" s="71"/>
      <c r="V126" s="71"/>
      <c r="W126" s="71"/>
      <c r="X126" s="71"/>
      <c r="Y126" s="71"/>
      <c r="Z126" s="71"/>
    </row>
    <row r="127" spans="1:26">
      <c r="A127" s="40" t="s">
        <v>66</v>
      </c>
      <c r="B127" s="40"/>
      <c r="C127" s="40"/>
      <c r="D127" s="40"/>
      <c r="E127" s="40"/>
      <c r="F127" s="40"/>
      <c r="J127" s="71"/>
      <c r="K127" s="71"/>
      <c r="L127" s="71"/>
      <c r="M127" s="71"/>
      <c r="N127" s="71"/>
      <c r="O127" s="71"/>
      <c r="P127" s="71"/>
      <c r="Q127" s="71"/>
      <c r="S127" s="71"/>
      <c r="T127" s="71"/>
      <c r="U127" s="71"/>
      <c r="V127" s="71"/>
      <c r="W127" s="71"/>
      <c r="X127" s="71"/>
      <c r="Y127" s="71"/>
      <c r="Z127" s="71"/>
    </row>
    <row r="128" spans="1:26">
      <c r="A128" s="16"/>
      <c r="C128" s="16"/>
      <c r="D128" s="26"/>
      <c r="J128" s="71"/>
      <c r="K128" s="71"/>
      <c r="L128" s="71"/>
      <c r="M128" s="71"/>
      <c r="N128" s="71"/>
      <c r="O128" s="71"/>
      <c r="P128" s="71"/>
      <c r="Q128" s="71"/>
      <c r="S128" s="71"/>
      <c r="T128" s="71"/>
      <c r="U128" s="71"/>
      <c r="V128" s="71"/>
      <c r="W128" s="71"/>
      <c r="X128" s="71"/>
      <c r="Y128" s="71"/>
      <c r="Z128" s="71"/>
    </row>
    <row r="129" spans="1:26">
      <c r="A129" s="76" t="s">
        <v>48</v>
      </c>
      <c r="B129" s="103" t="s">
        <v>79</v>
      </c>
      <c r="C129" s="76" t="s">
        <v>46</v>
      </c>
      <c r="D129" s="76" t="s">
        <v>49</v>
      </c>
      <c r="E129" s="76" t="s">
        <v>60</v>
      </c>
      <c r="F129" s="76" t="s">
        <v>50</v>
      </c>
      <c r="G129" s="77" t="s">
        <v>51</v>
      </c>
      <c r="H129" s="76" t="s">
        <v>61</v>
      </c>
      <c r="J129" s="71"/>
      <c r="K129" s="71"/>
      <c r="L129" s="71"/>
      <c r="M129" s="71"/>
      <c r="N129" s="71"/>
      <c r="O129" s="71"/>
      <c r="P129" s="71"/>
      <c r="Q129" s="71"/>
      <c r="S129" s="71"/>
      <c r="T129" s="71"/>
      <c r="U129" s="71"/>
      <c r="V129" s="71"/>
      <c r="W129" s="71"/>
      <c r="X129" s="71"/>
      <c r="Y129" s="71"/>
      <c r="Z129" s="71"/>
    </row>
    <row r="130" spans="1:26">
      <c r="A130">
        <v>0</v>
      </c>
      <c r="B130" s="12"/>
      <c r="C130" s="22" t="e">
        <f>2*B130/(($C$47*$C$49^2))</f>
        <v>#DIV/0!</v>
      </c>
      <c r="D130" s="28">
        <v>5.391E-3</v>
      </c>
      <c r="E130" s="64" t="e">
        <f>SQRT(STDEV(C130:C139))</f>
        <v>#DIV/0!</v>
      </c>
      <c r="F130" s="64" t="e">
        <f>(2*E130)/SQRT(10)</f>
        <v>#DIV/0!</v>
      </c>
      <c r="G130" s="13" t="e">
        <f>SQRT(D130+F130)</f>
        <v>#DIV/0!</v>
      </c>
      <c r="H130" s="13" t="e">
        <f>ABS((G130/E63)*100)</f>
        <v>#DIV/0!</v>
      </c>
      <c r="J130" s="71"/>
      <c r="K130" s="71"/>
      <c r="L130" s="71"/>
      <c r="M130" s="71"/>
      <c r="N130" s="71"/>
      <c r="O130" s="71"/>
      <c r="P130" s="71"/>
      <c r="Q130" s="71"/>
      <c r="S130" s="71"/>
      <c r="T130" s="71"/>
      <c r="U130" s="71"/>
      <c r="V130" s="71"/>
      <c r="W130" s="71"/>
      <c r="X130" s="71"/>
      <c r="Y130" s="71"/>
      <c r="Z130" s="71"/>
    </row>
    <row r="131" spans="1:26">
      <c r="A131">
        <v>0</v>
      </c>
      <c r="B131" s="12"/>
      <c r="C131" s="22" t="e">
        <f t="shared" ref="C131:C139" si="5">2*B131/(($C$47*$C$49^2))</f>
        <v>#DIV/0!</v>
      </c>
      <c r="D131" s="61"/>
      <c r="E131" s="62"/>
      <c r="F131" s="62"/>
      <c r="G131" s="8"/>
      <c r="J131" s="71"/>
      <c r="K131" s="71"/>
      <c r="L131" s="71"/>
      <c r="M131" s="71"/>
      <c r="N131" s="71"/>
      <c r="O131" s="71"/>
      <c r="P131" s="71"/>
      <c r="Q131" s="71"/>
      <c r="S131" s="71"/>
      <c r="T131" s="71"/>
      <c r="U131" s="71"/>
      <c r="V131" s="71"/>
      <c r="W131" s="71"/>
      <c r="X131" s="71"/>
      <c r="Y131" s="71"/>
      <c r="Z131" s="71"/>
    </row>
    <row r="132" spans="1:26" ht="13.5" thickBot="1">
      <c r="A132">
        <v>0</v>
      </c>
      <c r="B132" s="12"/>
      <c r="C132" s="22" t="e">
        <f t="shared" si="5"/>
        <v>#DIV/0!</v>
      </c>
      <c r="D132" s="61"/>
      <c r="E132" s="62"/>
      <c r="F132" s="62"/>
      <c r="G132" s="8"/>
    </row>
    <row r="133" spans="1:26" ht="13.5" thickBot="1">
      <c r="A133">
        <v>0</v>
      </c>
      <c r="B133" s="12"/>
      <c r="C133" s="22" t="e">
        <f t="shared" si="5"/>
        <v>#DIV/0!</v>
      </c>
      <c r="D133" s="61"/>
      <c r="E133" s="62"/>
      <c r="F133" s="62"/>
      <c r="G133" s="8"/>
      <c r="J133" s="100" t="s">
        <v>94</v>
      </c>
      <c r="K133" s="98"/>
      <c r="L133" s="98"/>
      <c r="M133" s="98"/>
      <c r="N133" s="98"/>
      <c r="O133" s="98"/>
      <c r="P133" s="98"/>
      <c r="Q133" s="99"/>
    </row>
    <row r="134" spans="1:26">
      <c r="A134">
        <v>0</v>
      </c>
      <c r="B134" s="12"/>
      <c r="C134" s="22" t="e">
        <f t="shared" si="5"/>
        <v>#DIV/0!</v>
      </c>
      <c r="D134" s="61"/>
      <c r="E134" s="62"/>
      <c r="F134" s="62"/>
      <c r="G134" s="8"/>
      <c r="J134" s="71"/>
      <c r="K134" s="71"/>
      <c r="L134" s="71"/>
      <c r="M134" s="71"/>
      <c r="N134" s="71"/>
      <c r="O134" s="71"/>
      <c r="P134" s="71"/>
      <c r="Q134" s="71"/>
      <c r="S134" s="71"/>
      <c r="T134" s="71"/>
      <c r="U134" s="71"/>
      <c r="V134" s="71"/>
      <c r="W134" s="71"/>
      <c r="X134" s="71"/>
      <c r="Y134" s="71"/>
      <c r="Z134" s="71"/>
    </row>
    <row r="135" spans="1:26">
      <c r="A135">
        <v>0</v>
      </c>
      <c r="B135" s="12"/>
      <c r="C135" s="22" t="e">
        <f t="shared" si="5"/>
        <v>#DIV/0!</v>
      </c>
      <c r="D135" s="61"/>
      <c r="E135" s="62"/>
      <c r="F135" s="62"/>
      <c r="G135" s="8"/>
      <c r="J135" s="71"/>
      <c r="K135" s="71"/>
      <c r="L135" s="71"/>
      <c r="M135" s="71"/>
      <c r="N135" s="71"/>
      <c r="O135" s="71"/>
      <c r="P135" s="71"/>
      <c r="Q135" s="71"/>
      <c r="S135" s="71"/>
      <c r="T135" s="71"/>
      <c r="U135" s="71"/>
      <c r="V135" s="71"/>
      <c r="W135" s="71"/>
      <c r="X135" s="71"/>
      <c r="Y135" s="71"/>
      <c r="Z135" s="71"/>
    </row>
    <row r="136" spans="1:26">
      <c r="A136">
        <v>0</v>
      </c>
      <c r="B136" s="12"/>
      <c r="C136" s="22" t="e">
        <f t="shared" si="5"/>
        <v>#DIV/0!</v>
      </c>
      <c r="D136" s="61"/>
      <c r="E136" s="62"/>
      <c r="F136" s="62"/>
      <c r="G136" s="8"/>
      <c r="J136" s="71"/>
      <c r="K136" s="71"/>
      <c r="L136" s="71"/>
      <c r="M136" s="71"/>
      <c r="N136" s="71"/>
      <c r="O136" s="71"/>
      <c r="P136" s="71"/>
      <c r="Q136" s="71"/>
      <c r="S136" s="71"/>
      <c r="T136" s="71"/>
      <c r="U136" s="71"/>
      <c r="V136" s="71"/>
      <c r="W136" s="71"/>
      <c r="X136" s="71"/>
      <c r="Y136" s="71"/>
      <c r="Z136" s="71"/>
    </row>
    <row r="137" spans="1:26">
      <c r="A137">
        <v>0</v>
      </c>
      <c r="B137" s="12"/>
      <c r="C137" s="22" t="e">
        <f t="shared" si="5"/>
        <v>#DIV/0!</v>
      </c>
      <c r="D137" s="61"/>
      <c r="E137" s="62"/>
      <c r="F137" s="62"/>
      <c r="G137" s="8"/>
      <c r="J137" s="71"/>
      <c r="K137" s="71"/>
      <c r="L137" s="71"/>
      <c r="M137" s="71"/>
      <c r="N137" s="71"/>
      <c r="O137" s="71"/>
      <c r="P137" s="71"/>
      <c r="Q137" s="71"/>
      <c r="S137" s="71"/>
      <c r="T137" s="71"/>
      <c r="U137" s="71"/>
      <c r="V137" s="71"/>
      <c r="W137" s="71"/>
      <c r="X137" s="71"/>
      <c r="Y137" s="71"/>
      <c r="Z137" s="71"/>
    </row>
    <row r="138" spans="1:26">
      <c r="A138">
        <v>0</v>
      </c>
      <c r="B138" s="12"/>
      <c r="C138" s="22" t="e">
        <f t="shared" si="5"/>
        <v>#DIV/0!</v>
      </c>
      <c r="D138" s="61"/>
      <c r="E138" s="62"/>
      <c r="F138" s="62"/>
      <c r="G138" s="8"/>
      <c r="J138" s="71"/>
      <c r="K138" s="71"/>
      <c r="L138" s="71"/>
      <c r="M138" s="71"/>
      <c r="N138" s="71"/>
      <c r="O138" s="71"/>
      <c r="P138" s="71"/>
      <c r="Q138" s="71"/>
      <c r="S138" s="71"/>
      <c r="T138" s="71"/>
      <c r="U138" s="71"/>
      <c r="V138" s="71"/>
      <c r="W138" s="71"/>
      <c r="X138" s="71"/>
      <c r="Y138" s="71"/>
      <c r="Z138" s="71"/>
    </row>
    <row r="139" spans="1:26">
      <c r="A139">
        <v>0</v>
      </c>
      <c r="B139" s="12"/>
      <c r="C139" s="22" t="e">
        <f t="shared" si="5"/>
        <v>#DIV/0!</v>
      </c>
      <c r="D139" s="61"/>
      <c r="E139" s="62"/>
      <c r="F139" s="62"/>
      <c r="G139" s="8"/>
      <c r="J139" s="71"/>
      <c r="K139" s="71"/>
      <c r="L139" s="71"/>
      <c r="M139" s="71"/>
      <c r="N139" s="71"/>
      <c r="O139" s="71"/>
      <c r="P139" s="71"/>
      <c r="Q139" s="71"/>
      <c r="S139" s="71"/>
      <c r="T139" s="71"/>
      <c r="U139" s="71"/>
      <c r="V139" s="71"/>
      <c r="W139" s="71"/>
      <c r="X139" s="71"/>
      <c r="Y139" s="71"/>
      <c r="Z139" s="71"/>
    </row>
    <row r="140" spans="1:26">
      <c r="B140" s="61"/>
      <c r="C140" s="61"/>
      <c r="D140" s="62"/>
      <c r="E140" s="61"/>
      <c r="F140" s="8"/>
      <c r="G140" s="18"/>
      <c r="J140" s="71"/>
      <c r="K140" s="96"/>
      <c r="L140" s="71"/>
      <c r="M140" s="71"/>
      <c r="N140" s="71"/>
      <c r="O140" s="71"/>
      <c r="P140" s="71"/>
      <c r="Q140" s="71"/>
      <c r="S140" s="71"/>
      <c r="T140" s="71"/>
      <c r="U140" s="71"/>
      <c r="V140" s="71"/>
      <c r="W140" s="71"/>
      <c r="X140" s="71"/>
      <c r="Y140" s="71"/>
      <c r="Z140" s="71"/>
    </row>
    <row r="141" spans="1:26">
      <c r="A141" s="76" t="s">
        <v>47</v>
      </c>
      <c r="B141" s="75"/>
      <c r="C141" s="75"/>
      <c r="D141" s="59"/>
      <c r="E141" s="61"/>
      <c r="F141" s="8"/>
      <c r="G141" s="18"/>
      <c r="J141" s="71"/>
      <c r="K141" s="71"/>
      <c r="L141" s="71"/>
      <c r="M141" s="71"/>
      <c r="N141" s="71" t="s">
        <v>80</v>
      </c>
      <c r="O141" s="71" t="s">
        <v>69</v>
      </c>
      <c r="P141" s="71"/>
      <c r="Q141" s="71"/>
      <c r="S141" s="71"/>
      <c r="T141" s="71"/>
      <c r="U141" s="71"/>
      <c r="V141" s="71"/>
      <c r="W141" s="71"/>
      <c r="X141" s="71"/>
      <c r="Y141" s="71"/>
      <c r="Z141" s="71"/>
    </row>
    <row r="142" spans="1:26">
      <c r="A142" s="76" t="s">
        <v>49</v>
      </c>
      <c r="B142" s="76" t="s">
        <v>50</v>
      </c>
      <c r="C142" s="76" t="s">
        <v>51</v>
      </c>
      <c r="D142" s="76" t="s">
        <v>62</v>
      </c>
      <c r="E142" s="61"/>
      <c r="F142" s="8"/>
      <c r="G142" s="17"/>
      <c r="J142" s="71"/>
      <c r="K142" s="71" t="s">
        <v>54</v>
      </c>
      <c r="L142" s="71"/>
      <c r="M142" s="71"/>
      <c r="N142" s="71" t="e">
        <f>'Data acqu, reduct, UA, AoA 0'!E102</f>
        <v>#DIV/0!</v>
      </c>
      <c r="O142" s="71">
        <v>0</v>
      </c>
      <c r="P142" s="71"/>
      <c r="Q142" s="71"/>
      <c r="S142" s="71"/>
      <c r="T142" s="71"/>
      <c r="U142" s="71"/>
      <c r="V142" s="71"/>
      <c r="W142" s="71"/>
      <c r="X142" s="71"/>
      <c r="Y142" s="71"/>
      <c r="Z142" s="71"/>
    </row>
    <row r="143" spans="1:26">
      <c r="A143" s="31">
        <v>5.5213179151155799E-4</v>
      </c>
      <c r="B143" s="31">
        <v>7.5800000000000003E-6</v>
      </c>
      <c r="C143" s="39">
        <f>SQRT(A143+B143)</f>
        <v>2.3658228832935866E-2</v>
      </c>
      <c r="D143" s="39" t="e">
        <f>(C143/G96)*100</f>
        <v>#DIV/0!</v>
      </c>
      <c r="E143" s="61"/>
      <c r="F143" s="8"/>
      <c r="G143" s="18"/>
      <c r="J143" s="71"/>
      <c r="K143" s="71" t="s">
        <v>54</v>
      </c>
      <c r="L143" s="71"/>
      <c r="M143" s="71"/>
      <c r="N143" s="97" t="e">
        <f>E102</f>
        <v>#DIV/0!</v>
      </c>
      <c r="O143" s="71">
        <v>16</v>
      </c>
      <c r="P143" s="71"/>
      <c r="Q143" s="71"/>
      <c r="S143" s="71"/>
      <c r="T143" s="71"/>
      <c r="U143" s="71"/>
      <c r="V143" s="71"/>
      <c r="W143" s="71"/>
      <c r="X143" s="71"/>
      <c r="Y143" s="71"/>
      <c r="Z143" s="71"/>
    </row>
    <row r="144" spans="1:26">
      <c r="B144" s="61"/>
      <c r="C144" s="61"/>
      <c r="D144" s="62"/>
      <c r="E144" s="61"/>
      <c r="F144" s="8"/>
      <c r="G144" s="18"/>
      <c r="J144" s="71"/>
      <c r="K144" s="71"/>
      <c r="L144" s="71"/>
      <c r="M144" s="71"/>
      <c r="N144" s="71"/>
      <c r="O144" s="71"/>
      <c r="P144" s="71"/>
      <c r="Q144" s="71"/>
      <c r="S144" s="71"/>
      <c r="T144" s="71"/>
      <c r="U144" s="71"/>
      <c r="V144" s="71"/>
      <c r="W144" s="71"/>
      <c r="X144" s="71"/>
      <c r="Y144" s="71"/>
      <c r="Z144" s="71"/>
    </row>
    <row r="145" spans="1:26">
      <c r="A145" s="8"/>
      <c r="B145" s="61"/>
      <c r="C145" s="61"/>
      <c r="D145" s="62"/>
      <c r="E145" s="61"/>
      <c r="F145" s="8"/>
      <c r="G145" s="18"/>
      <c r="J145" s="71"/>
      <c r="K145" s="71" t="s">
        <v>55</v>
      </c>
      <c r="L145" s="71"/>
      <c r="M145" s="71"/>
      <c r="N145" s="71" t="e">
        <f>'Data acqu, reduct, UA, AoA 0'!E103</f>
        <v>#DIV/0!</v>
      </c>
      <c r="O145" s="71">
        <v>0</v>
      </c>
      <c r="P145" s="71"/>
      <c r="Q145" s="71"/>
      <c r="S145" s="71"/>
      <c r="T145" s="71"/>
      <c r="U145" s="71"/>
      <c r="V145" s="71"/>
      <c r="W145" s="71"/>
      <c r="X145" s="71"/>
      <c r="Y145" s="71"/>
      <c r="Z145" s="71"/>
    </row>
    <row r="146" spans="1:26">
      <c r="B146" s="61"/>
      <c r="C146" s="61"/>
      <c r="D146" s="62"/>
      <c r="E146" s="61"/>
      <c r="F146" s="8"/>
      <c r="G146" s="18"/>
      <c r="J146" s="71"/>
      <c r="K146" s="71" t="s">
        <v>55</v>
      </c>
      <c r="L146" s="71"/>
      <c r="M146" s="71"/>
      <c r="N146" s="97" t="e">
        <f>E103</f>
        <v>#DIV/0!</v>
      </c>
      <c r="O146" s="71">
        <v>16</v>
      </c>
      <c r="P146" s="71"/>
      <c r="Q146" s="71"/>
      <c r="S146" s="71"/>
      <c r="T146" s="71"/>
      <c r="U146" s="71"/>
      <c r="V146" s="71"/>
      <c r="W146" s="71"/>
      <c r="X146" s="71"/>
      <c r="Y146" s="71"/>
      <c r="Z146" s="71"/>
    </row>
    <row r="147" spans="1:26">
      <c r="B147" s="61"/>
      <c r="C147" s="61"/>
      <c r="D147" s="62"/>
      <c r="E147" s="61"/>
      <c r="F147" s="8"/>
      <c r="G147" s="18"/>
      <c r="J147" s="71"/>
      <c r="K147" s="71"/>
      <c r="L147" s="71"/>
      <c r="M147" s="71"/>
      <c r="N147" s="71"/>
      <c r="O147" s="71"/>
      <c r="P147" s="71"/>
      <c r="Q147" s="71"/>
      <c r="S147" s="71"/>
      <c r="T147" s="71"/>
      <c r="U147" s="71"/>
      <c r="V147" s="71"/>
      <c r="W147" s="71"/>
      <c r="X147" s="71"/>
      <c r="Y147" s="71"/>
      <c r="Z147" s="71"/>
    </row>
    <row r="148" spans="1:26">
      <c r="B148" s="61"/>
      <c r="C148" s="61"/>
      <c r="D148" s="62"/>
      <c r="E148" s="61"/>
      <c r="F148" s="8"/>
      <c r="G148" s="18"/>
      <c r="J148" s="71"/>
      <c r="K148" s="71" t="s">
        <v>75</v>
      </c>
      <c r="L148" s="71"/>
      <c r="M148" s="71"/>
      <c r="N148" s="71" t="e">
        <f>'Data acqu, reduct, UA, AoA 0'!E104</f>
        <v>#DIV/0!</v>
      </c>
      <c r="O148" s="71">
        <v>0</v>
      </c>
      <c r="P148" s="71"/>
      <c r="Q148" s="71"/>
      <c r="S148" s="71"/>
      <c r="T148" s="71"/>
      <c r="U148" s="71"/>
      <c r="V148" s="71"/>
      <c r="W148" s="71"/>
      <c r="X148" s="71"/>
      <c r="Y148" s="71"/>
      <c r="Z148" s="71"/>
    </row>
    <row r="149" spans="1:26">
      <c r="B149" s="61"/>
      <c r="C149" s="61"/>
      <c r="D149" s="62"/>
      <c r="E149" s="61"/>
      <c r="F149" s="8"/>
      <c r="G149" s="18"/>
      <c r="J149" s="71"/>
      <c r="K149" s="71" t="s">
        <v>75</v>
      </c>
      <c r="L149" s="71"/>
      <c r="M149" s="71"/>
      <c r="N149" s="97" t="e">
        <f>E104</f>
        <v>#DIV/0!</v>
      </c>
      <c r="O149" s="71">
        <v>16</v>
      </c>
      <c r="P149" s="71"/>
      <c r="Q149" s="71"/>
      <c r="S149" s="71"/>
      <c r="T149" s="71"/>
      <c r="U149" s="71"/>
      <c r="V149" s="71"/>
      <c r="W149" s="71"/>
      <c r="X149" s="71"/>
      <c r="Y149" s="71"/>
      <c r="Z149" s="71"/>
    </row>
    <row r="150" spans="1:26">
      <c r="B150" s="61"/>
      <c r="C150" s="61"/>
      <c r="D150" s="62"/>
      <c r="E150" s="61"/>
      <c r="F150" s="8"/>
      <c r="G150" s="18"/>
      <c r="J150" s="71"/>
      <c r="K150" s="71"/>
      <c r="L150" s="71"/>
      <c r="M150" s="71"/>
      <c r="N150" s="71"/>
      <c r="O150" s="71"/>
      <c r="P150" s="71"/>
      <c r="Q150" s="71"/>
      <c r="S150" s="71"/>
      <c r="T150" s="71"/>
      <c r="U150" s="71"/>
      <c r="V150" s="71"/>
      <c r="W150" s="71"/>
      <c r="X150" s="71"/>
      <c r="Y150" s="71"/>
      <c r="Z150" s="71"/>
    </row>
    <row r="151" spans="1:26">
      <c r="B151" s="61"/>
      <c r="C151" s="61"/>
      <c r="D151" s="62"/>
      <c r="E151" s="61"/>
      <c r="F151" s="8"/>
      <c r="G151" s="18"/>
      <c r="J151" s="71"/>
      <c r="K151" s="71"/>
      <c r="L151" s="71"/>
      <c r="M151" s="71"/>
      <c r="N151" s="71"/>
      <c r="O151" s="71"/>
      <c r="P151" s="71"/>
      <c r="Q151" s="71"/>
      <c r="S151" s="71"/>
      <c r="T151" s="71"/>
      <c r="U151" s="71"/>
      <c r="V151" s="71"/>
      <c r="W151" s="71"/>
      <c r="X151" s="71"/>
      <c r="Y151" s="71"/>
      <c r="Z151" s="71"/>
    </row>
    <row r="152" spans="1:26">
      <c r="B152" s="61"/>
      <c r="C152" s="61"/>
      <c r="D152" s="62"/>
      <c r="E152" s="61"/>
      <c r="F152" s="8"/>
      <c r="G152" s="18"/>
      <c r="J152" s="71"/>
      <c r="K152" s="71"/>
      <c r="L152" s="71"/>
      <c r="M152" s="71"/>
      <c r="N152" s="71"/>
      <c r="O152" s="71"/>
      <c r="P152" s="71"/>
      <c r="Q152" s="71"/>
      <c r="S152" s="71"/>
      <c r="T152" s="71"/>
      <c r="U152" s="71"/>
      <c r="V152" s="71"/>
      <c r="W152" s="71"/>
      <c r="X152" s="71"/>
      <c r="Y152" s="71"/>
      <c r="Z152" s="71"/>
    </row>
    <row r="153" spans="1:26">
      <c r="B153" s="61"/>
      <c r="C153" s="61"/>
      <c r="D153" s="62"/>
      <c r="E153" s="61"/>
      <c r="F153" s="8"/>
      <c r="G153" s="18"/>
      <c r="J153" s="71"/>
      <c r="K153" s="71"/>
      <c r="L153" s="71"/>
      <c r="M153" s="71"/>
      <c r="N153" s="71"/>
      <c r="O153" s="71"/>
      <c r="P153" s="71"/>
      <c r="Q153" s="71"/>
      <c r="S153" s="71"/>
      <c r="T153" s="71"/>
      <c r="U153" s="71"/>
      <c r="V153" s="71"/>
      <c r="W153" s="71"/>
      <c r="X153" s="71"/>
      <c r="Y153" s="71"/>
      <c r="Z153" s="71"/>
    </row>
    <row r="154" spans="1:26">
      <c r="B154" s="61"/>
      <c r="C154" s="61"/>
      <c r="D154" s="62"/>
      <c r="E154" s="61"/>
      <c r="F154" s="8"/>
      <c r="G154" s="18"/>
      <c r="J154" s="71"/>
      <c r="K154" s="71"/>
      <c r="L154" s="71"/>
      <c r="M154" s="71"/>
      <c r="N154" s="71"/>
      <c r="O154" s="71"/>
      <c r="P154" s="71"/>
      <c r="Q154" s="71"/>
      <c r="S154" s="71"/>
      <c r="T154" s="71"/>
      <c r="U154" s="71"/>
      <c r="V154" s="71"/>
      <c r="W154" s="71"/>
      <c r="X154" s="71"/>
      <c r="Y154" s="71"/>
      <c r="Z154" s="71"/>
    </row>
    <row r="155" spans="1:26">
      <c r="B155" s="61"/>
      <c r="C155" s="61"/>
      <c r="D155" s="62"/>
      <c r="E155" s="61"/>
      <c r="F155" s="8"/>
      <c r="G155" s="18"/>
      <c r="J155" s="71"/>
      <c r="K155" s="71"/>
      <c r="L155" s="71"/>
      <c r="M155" s="71"/>
      <c r="N155" s="71"/>
      <c r="O155" s="71"/>
      <c r="P155" s="71"/>
      <c r="Q155" s="71"/>
      <c r="S155" s="71"/>
      <c r="T155" s="71"/>
      <c r="U155" s="71"/>
      <c r="V155" s="71"/>
      <c r="W155" s="71"/>
      <c r="X155" s="71"/>
      <c r="Y155" s="71"/>
      <c r="Z155" s="71"/>
    </row>
    <row r="156" spans="1:26">
      <c r="B156" s="61"/>
      <c r="C156" s="61"/>
      <c r="D156" s="62"/>
      <c r="E156" s="61"/>
      <c r="F156" s="8"/>
      <c r="G156" s="18"/>
      <c r="J156" s="71"/>
      <c r="K156" s="71"/>
      <c r="L156" s="71"/>
      <c r="M156" s="71"/>
      <c r="N156" s="71"/>
      <c r="O156" s="71"/>
      <c r="P156" s="71"/>
      <c r="Q156" s="71"/>
      <c r="S156" s="71"/>
      <c r="T156" s="71"/>
      <c r="U156" s="71"/>
      <c r="V156" s="71"/>
      <c r="W156" s="71"/>
      <c r="X156" s="71"/>
      <c r="Y156" s="71"/>
      <c r="Z156" s="71"/>
    </row>
    <row r="157" spans="1:26">
      <c r="B157" s="61"/>
      <c r="C157" s="61"/>
      <c r="D157" s="62"/>
      <c r="E157" s="61"/>
      <c r="F157" s="17"/>
      <c r="G157" s="18"/>
    </row>
    <row r="158" spans="1:26">
      <c r="B158" s="61"/>
      <c r="C158" s="61"/>
      <c r="D158" s="62"/>
      <c r="E158" s="63"/>
      <c r="F158" s="8"/>
      <c r="G158" s="18"/>
    </row>
    <row r="159" spans="1:26">
      <c r="B159" s="61"/>
      <c r="C159" s="61"/>
      <c r="D159" s="62"/>
      <c r="E159" s="61"/>
      <c r="F159" s="8"/>
      <c r="G159" s="18"/>
    </row>
  </sheetData>
  <mergeCells count="1">
    <mergeCell ref="H101:N107"/>
  </mergeCells>
  <pageMargins left="0.75" right="0.75" top="1" bottom="1" header="0.5" footer="0.5"/>
  <pageSetup scale="89" orientation="portrait" horizontalDpi="355" verticalDpi="464" r:id="rId1"/>
  <headerFooter alignWithMargins="0"/>
  <rowBreaks count="2" manualBreakCount="2">
    <brk id="41" max="16383" man="1"/>
    <brk id="97" max="16383" man="1"/>
  </rowBreaks>
  <colBreaks count="1" manualBreakCount="1">
    <brk id="9" max="1048575" man="1"/>
  </colBreaks>
  <drawing r:id="rId2"/>
  <legacyDrawing r:id="rId3"/>
  <oleObjects>
    <oleObject progId="Equation.3" shapeId="5121" r:id="rId4"/>
    <oleObject progId="Equation.3" shapeId="5122" r:id="rId5"/>
    <oleObject progId="Equation.3" shapeId="5123" r:id="rId6"/>
    <oleObject progId="Equation.3" shapeId="5126" r:id="rId7"/>
  </oleObjects>
</worksheet>
</file>

<file path=xl/worksheets/sheet3.xml><?xml version="1.0" encoding="utf-8"?>
<worksheet xmlns="http://schemas.openxmlformats.org/spreadsheetml/2006/main" xmlns:r="http://schemas.openxmlformats.org/officeDocument/2006/relationships">
  <dimension ref="A2:N110"/>
  <sheetViews>
    <sheetView topLeftCell="A4" workbookViewId="0">
      <selection activeCell="B33" sqref="B33"/>
    </sheetView>
  </sheetViews>
  <sheetFormatPr defaultRowHeight="12.75"/>
  <cols>
    <col min="1" max="3" width="18.5703125" customWidth="1"/>
    <col min="4" max="4" width="16" bestFit="1" customWidth="1"/>
    <col min="5" max="5" width="15.7109375" bestFit="1" customWidth="1"/>
  </cols>
  <sheetData>
    <row r="2" spans="1:14">
      <c r="N2" s="59"/>
    </row>
    <row r="3" spans="1:14">
      <c r="A3" s="1" t="s">
        <v>84</v>
      </c>
      <c r="N3" s="59"/>
    </row>
    <row r="4" spans="1:14">
      <c r="A4" s="93" t="s">
        <v>82</v>
      </c>
      <c r="B4" s="94" t="s">
        <v>83</v>
      </c>
      <c r="C4" s="95" t="s">
        <v>93</v>
      </c>
      <c r="D4" s="68"/>
      <c r="E4" s="71"/>
      <c r="F4" s="71"/>
      <c r="G4" s="71"/>
      <c r="H4" s="71"/>
      <c r="I4" s="71"/>
      <c r="J4" s="71"/>
      <c r="K4" s="71"/>
      <c r="L4" s="71"/>
      <c r="M4" s="71"/>
      <c r="N4" s="59"/>
    </row>
    <row r="5" spans="1:14">
      <c r="A5" s="85">
        <v>0</v>
      </c>
      <c r="B5" s="101">
        <f>A5*9.8031</f>
        <v>0</v>
      </c>
      <c r="C5" s="102"/>
      <c r="E5" s="71"/>
      <c r="F5" s="71"/>
      <c r="G5" s="71"/>
      <c r="H5" s="71"/>
      <c r="I5" s="71"/>
      <c r="J5" s="71"/>
      <c r="K5" s="71"/>
      <c r="L5" s="71"/>
      <c r="M5" s="71"/>
      <c r="N5" s="59"/>
    </row>
    <row r="6" spans="1:14">
      <c r="A6" s="85">
        <v>0.29499999999999998</v>
      </c>
      <c r="B6" s="101">
        <f t="shared" ref="B6:B9" si="0">A6*9.8031</f>
        <v>2.8919144999999999</v>
      </c>
      <c r="C6" s="102"/>
      <c r="E6" s="71"/>
      <c r="F6" s="71"/>
      <c r="G6" s="71"/>
      <c r="H6" s="71"/>
      <c r="I6" s="71"/>
      <c r="J6" s="71"/>
      <c r="K6" s="71"/>
      <c r="L6" s="71"/>
      <c r="M6" s="71"/>
      <c r="N6" s="59"/>
    </row>
    <row r="7" spans="1:14">
      <c r="A7" s="85">
        <v>0.41499999999999998</v>
      </c>
      <c r="B7" s="101">
        <f t="shared" si="0"/>
        <v>4.0682865000000001</v>
      </c>
      <c r="C7" s="102"/>
      <c r="E7" s="71"/>
      <c r="F7" s="71"/>
      <c r="G7" s="71"/>
      <c r="H7" s="71"/>
      <c r="I7" s="71"/>
      <c r="J7" s="71"/>
      <c r="K7" s="71"/>
      <c r="L7" s="71"/>
      <c r="M7" s="71"/>
      <c r="N7" s="59"/>
    </row>
    <row r="8" spans="1:14">
      <c r="A8" s="85">
        <v>0.76500000000000001</v>
      </c>
      <c r="B8" s="101">
        <f t="shared" si="0"/>
        <v>7.4993715000000005</v>
      </c>
      <c r="C8" s="102"/>
      <c r="E8" s="71"/>
      <c r="F8" s="71"/>
      <c r="G8" s="71"/>
      <c r="H8" s="71"/>
      <c r="I8" s="71"/>
      <c r="J8" s="71"/>
      <c r="K8" s="71"/>
      <c r="L8" s="71"/>
      <c r="M8" s="71"/>
      <c r="N8" s="59"/>
    </row>
    <row r="9" spans="1:14">
      <c r="A9" s="85">
        <v>1.635</v>
      </c>
      <c r="B9" s="101">
        <f t="shared" si="0"/>
        <v>16.0280685</v>
      </c>
      <c r="C9" s="102"/>
      <c r="E9" s="71"/>
      <c r="F9" s="71"/>
      <c r="G9" s="71"/>
      <c r="H9" s="71"/>
      <c r="I9" s="71"/>
      <c r="J9" s="71"/>
      <c r="K9" s="71"/>
      <c r="L9" s="71"/>
      <c r="M9" s="71"/>
      <c r="N9" s="59"/>
    </row>
    <row r="10" spans="1:14">
      <c r="C10" s="37"/>
      <c r="E10" s="71"/>
      <c r="F10" s="71"/>
      <c r="G10" s="71"/>
      <c r="H10" s="71"/>
      <c r="I10" s="71"/>
      <c r="J10" s="71"/>
      <c r="K10" s="71"/>
      <c r="L10" s="71"/>
      <c r="M10" s="71"/>
      <c r="N10" s="59"/>
    </row>
    <row r="11" spans="1:14">
      <c r="E11" s="71"/>
      <c r="F11" s="71"/>
      <c r="G11" s="71"/>
      <c r="H11" s="71"/>
      <c r="I11" s="71"/>
      <c r="J11" s="71"/>
      <c r="K11" s="71"/>
      <c r="L11" s="71"/>
      <c r="M11" s="71"/>
      <c r="N11" s="59"/>
    </row>
    <row r="12" spans="1:14">
      <c r="E12" s="71"/>
      <c r="F12" s="71"/>
      <c r="G12" s="71"/>
      <c r="H12" s="71"/>
      <c r="I12" s="71"/>
      <c r="J12" s="71"/>
      <c r="K12" s="71"/>
      <c r="L12" s="71"/>
      <c r="M12" s="71"/>
      <c r="N12" s="59"/>
    </row>
    <row r="13" spans="1:14">
      <c r="A13" s="1" t="s">
        <v>85</v>
      </c>
      <c r="E13" s="71"/>
      <c r="F13" s="71"/>
      <c r="G13" s="71"/>
      <c r="H13" s="71"/>
      <c r="I13" s="71"/>
      <c r="J13" s="71"/>
      <c r="K13" s="71"/>
      <c r="L13" s="71"/>
      <c r="M13" s="71"/>
      <c r="N13" s="59"/>
    </row>
    <row r="14" spans="1:14">
      <c r="A14" s="93" t="s">
        <v>82</v>
      </c>
      <c r="B14" s="94" t="s">
        <v>83</v>
      </c>
      <c r="C14" s="95" t="s">
        <v>93</v>
      </c>
      <c r="E14" s="71"/>
      <c r="F14" s="71"/>
      <c r="G14" s="71"/>
      <c r="H14" s="71"/>
      <c r="I14" s="71"/>
      <c r="J14" s="71"/>
      <c r="K14" s="71"/>
      <c r="L14" s="71"/>
      <c r="M14" s="71"/>
      <c r="N14" s="59"/>
    </row>
    <row r="15" spans="1:14">
      <c r="A15" s="85">
        <v>0</v>
      </c>
      <c r="B15" s="101">
        <f>A15*9.8031</f>
        <v>0</v>
      </c>
      <c r="C15" s="102"/>
      <c r="E15" s="71"/>
      <c r="F15" s="71"/>
      <c r="G15" s="71"/>
      <c r="H15" s="71"/>
      <c r="I15" s="71"/>
      <c r="J15" s="71"/>
      <c r="K15" s="71"/>
      <c r="L15" s="71"/>
      <c r="M15" s="71"/>
      <c r="N15" s="59"/>
    </row>
    <row r="16" spans="1:14">
      <c r="A16" s="85">
        <v>0.29499999999999998</v>
      </c>
      <c r="B16" s="101">
        <f t="shared" ref="B16:B19" si="1">A16*9.8031</f>
        <v>2.8919144999999999</v>
      </c>
      <c r="C16" s="102"/>
      <c r="E16" s="71"/>
      <c r="F16" s="71"/>
      <c r="G16" s="71"/>
      <c r="H16" s="71"/>
      <c r="I16" s="71"/>
      <c r="J16" s="71"/>
      <c r="K16" s="71"/>
      <c r="L16" s="71"/>
      <c r="M16" s="71"/>
      <c r="N16" s="59"/>
    </row>
    <row r="17" spans="1:14">
      <c r="A17" s="85">
        <v>0.41499999999999998</v>
      </c>
      <c r="B17" s="101">
        <f t="shared" si="1"/>
        <v>4.0682865000000001</v>
      </c>
      <c r="C17" s="102"/>
      <c r="E17" s="71"/>
      <c r="F17" s="71"/>
      <c r="G17" s="71"/>
      <c r="H17" s="71"/>
      <c r="I17" s="71"/>
      <c r="J17" s="71"/>
      <c r="K17" s="71"/>
      <c r="L17" s="71"/>
      <c r="M17" s="71"/>
      <c r="N17" s="59"/>
    </row>
    <row r="18" spans="1:14">
      <c r="A18" s="85">
        <v>0.76500000000000001</v>
      </c>
      <c r="B18" s="101">
        <f t="shared" si="1"/>
        <v>7.4993715000000005</v>
      </c>
      <c r="C18" s="102"/>
      <c r="E18" s="71"/>
      <c r="F18" s="71"/>
      <c r="G18" s="71"/>
      <c r="H18" s="71"/>
      <c r="I18" s="71"/>
      <c r="J18" s="71"/>
      <c r="K18" s="71"/>
      <c r="L18" s="71"/>
      <c r="M18" s="71"/>
      <c r="N18" s="59"/>
    </row>
    <row r="19" spans="1:14">
      <c r="A19" s="85">
        <v>1.635</v>
      </c>
      <c r="B19" s="101">
        <f t="shared" si="1"/>
        <v>16.0280685</v>
      </c>
      <c r="C19" s="102"/>
      <c r="E19" s="71"/>
      <c r="F19" s="71"/>
      <c r="G19" s="71"/>
      <c r="H19" s="71"/>
      <c r="I19" s="71"/>
      <c r="J19" s="71"/>
      <c r="K19" s="71"/>
      <c r="L19" s="71"/>
      <c r="M19" s="71"/>
      <c r="N19" s="59"/>
    </row>
    <row r="20" spans="1:14">
      <c r="E20" s="71"/>
      <c r="F20" s="71"/>
      <c r="G20" s="71"/>
      <c r="H20" s="71"/>
      <c r="I20" s="71"/>
      <c r="J20" s="71"/>
      <c r="K20" s="71"/>
      <c r="L20" s="71"/>
      <c r="M20" s="71"/>
      <c r="N20" s="59"/>
    </row>
    <row r="21" spans="1:14">
      <c r="E21" s="71"/>
      <c r="F21" s="71"/>
      <c r="G21" s="71"/>
      <c r="H21" s="71"/>
      <c r="I21" s="71"/>
      <c r="J21" s="71"/>
      <c r="K21" s="71"/>
      <c r="L21" s="71"/>
      <c r="M21" s="71"/>
      <c r="N21" s="59"/>
    </row>
    <row r="22" spans="1:14">
      <c r="A22" s="90"/>
      <c r="B22" s="37"/>
      <c r="C22" s="37"/>
      <c r="E22" s="71"/>
      <c r="F22" s="71"/>
      <c r="G22" s="71"/>
      <c r="H22" s="71"/>
      <c r="I22" s="71"/>
      <c r="J22" s="71"/>
      <c r="K22" s="71"/>
      <c r="L22" s="71"/>
      <c r="M22" s="71"/>
      <c r="N22" s="59"/>
    </row>
    <row r="23" spans="1:14">
      <c r="A23" s="37"/>
      <c r="B23" s="37"/>
      <c r="C23" s="37"/>
      <c r="E23" s="71"/>
      <c r="F23" s="71"/>
      <c r="G23" s="71"/>
      <c r="H23" s="71"/>
      <c r="I23" s="71"/>
      <c r="J23" s="71"/>
      <c r="K23" s="71"/>
      <c r="L23" s="71"/>
      <c r="M23" s="71"/>
      <c r="N23" s="59"/>
    </row>
    <row r="24" spans="1:14">
      <c r="A24" s="91"/>
      <c r="B24" s="92"/>
      <c r="C24" s="92"/>
      <c r="E24" s="71"/>
      <c r="F24" s="71"/>
      <c r="G24" s="71"/>
      <c r="H24" s="71"/>
      <c r="I24" s="71"/>
      <c r="J24" s="71"/>
      <c r="K24" s="71"/>
      <c r="L24" s="71"/>
      <c r="M24" s="71"/>
      <c r="N24" s="59"/>
    </row>
    <row r="25" spans="1:14">
      <c r="A25" s="37"/>
      <c r="B25" s="37"/>
      <c r="C25" s="37"/>
      <c r="E25" s="71"/>
      <c r="F25" s="71"/>
      <c r="G25" s="71"/>
      <c r="H25" s="71"/>
      <c r="I25" s="71"/>
      <c r="J25" s="71"/>
      <c r="K25" s="71"/>
      <c r="L25" s="71"/>
      <c r="M25" s="71"/>
      <c r="N25" s="59"/>
    </row>
    <row r="26" spans="1:14">
      <c r="A26" s="37"/>
      <c r="B26" s="37"/>
      <c r="C26" s="37"/>
      <c r="E26" s="71"/>
      <c r="F26" s="71"/>
      <c r="G26" s="71"/>
      <c r="H26" s="71"/>
      <c r="I26" s="71"/>
      <c r="J26" s="71"/>
      <c r="K26" s="71"/>
      <c r="L26" s="71"/>
      <c r="M26" s="71"/>
      <c r="N26" s="59"/>
    </row>
    <row r="27" spans="1:14">
      <c r="A27" s="37"/>
      <c r="B27" s="37"/>
      <c r="C27" s="37"/>
      <c r="E27" s="71"/>
      <c r="F27" s="71"/>
      <c r="G27" s="71"/>
      <c r="H27" s="71"/>
      <c r="I27" s="71"/>
      <c r="J27" s="71"/>
      <c r="K27" s="71"/>
      <c r="L27" s="71"/>
      <c r="M27" s="71"/>
      <c r="N27" s="59"/>
    </row>
    <row r="28" spans="1:14">
      <c r="A28" s="37"/>
      <c r="B28" s="37"/>
      <c r="C28" s="37"/>
      <c r="E28" s="71"/>
      <c r="F28" s="71"/>
      <c r="G28" s="71"/>
      <c r="H28" s="71"/>
      <c r="I28" s="71"/>
      <c r="J28" s="71"/>
      <c r="K28" s="71"/>
      <c r="L28" s="71"/>
      <c r="M28" s="71"/>
      <c r="N28" s="59"/>
    </row>
    <row r="29" spans="1:14">
      <c r="A29" s="37"/>
      <c r="B29" s="37"/>
      <c r="C29" s="37"/>
      <c r="E29" s="71"/>
      <c r="F29" s="71"/>
      <c r="G29" s="71"/>
      <c r="H29" s="71"/>
      <c r="I29" s="71"/>
      <c r="J29" s="71"/>
      <c r="K29" s="71"/>
      <c r="L29" s="71"/>
      <c r="M29" s="71"/>
      <c r="N29" s="59"/>
    </row>
    <row r="30" spans="1:14">
      <c r="A30" s="37"/>
      <c r="B30" s="37"/>
      <c r="C30" s="37"/>
      <c r="E30" s="71"/>
      <c r="F30" s="71"/>
      <c r="G30" s="71"/>
      <c r="H30" s="71"/>
      <c r="I30" s="71"/>
      <c r="J30" s="71"/>
      <c r="K30" s="71"/>
      <c r="L30" s="71"/>
      <c r="M30" s="71"/>
      <c r="N30" s="59"/>
    </row>
    <row r="31" spans="1:14">
      <c r="A31" s="37"/>
      <c r="B31" s="37"/>
      <c r="C31" s="37"/>
      <c r="E31" s="71"/>
      <c r="F31" s="71"/>
      <c r="G31" s="71"/>
      <c r="H31" s="71"/>
      <c r="I31" s="71"/>
      <c r="J31" s="71"/>
      <c r="K31" s="71"/>
      <c r="L31" s="71"/>
      <c r="M31" s="71"/>
      <c r="N31" s="59"/>
    </row>
    <row r="32" spans="1:14">
      <c r="A32" s="37"/>
      <c r="B32" s="37"/>
      <c r="C32" s="37"/>
      <c r="E32" s="71"/>
      <c r="F32" s="71"/>
      <c r="G32" s="71"/>
      <c r="H32" s="71"/>
      <c r="I32" s="71"/>
      <c r="J32" s="71"/>
      <c r="K32" s="71"/>
      <c r="L32" s="71"/>
      <c r="M32" s="71"/>
      <c r="N32" s="59"/>
    </row>
    <row r="33" spans="1:14">
      <c r="A33" s="37"/>
      <c r="B33" s="37"/>
      <c r="C33" s="37"/>
      <c r="E33" s="71"/>
      <c r="F33" s="71"/>
      <c r="G33" s="71"/>
      <c r="H33" s="71"/>
      <c r="I33" s="71"/>
      <c r="J33" s="71"/>
      <c r="K33" s="71"/>
      <c r="L33" s="71"/>
      <c r="M33" s="71"/>
      <c r="N33" s="59"/>
    </row>
    <row r="34" spans="1:14">
      <c r="A34" s="37"/>
      <c r="B34" s="37"/>
      <c r="C34" s="37"/>
      <c r="E34" s="71"/>
      <c r="F34" s="71"/>
      <c r="G34" s="71"/>
      <c r="H34" s="71"/>
      <c r="I34" s="71"/>
      <c r="J34" s="71"/>
      <c r="K34" s="71"/>
      <c r="L34" s="71"/>
      <c r="M34" s="71"/>
      <c r="N34" s="59"/>
    </row>
    <row r="35" spans="1:14">
      <c r="A35" s="37"/>
      <c r="B35" s="37"/>
      <c r="C35" s="37"/>
      <c r="E35" s="71"/>
      <c r="F35" s="71"/>
      <c r="G35" s="71"/>
      <c r="H35" s="71"/>
      <c r="I35" s="71"/>
      <c r="J35" s="71"/>
      <c r="K35" s="71"/>
      <c r="L35" s="71"/>
      <c r="M35" s="71"/>
      <c r="N35" s="59"/>
    </row>
    <row r="36" spans="1:14">
      <c r="A36" s="37"/>
      <c r="B36" s="37"/>
      <c r="C36" s="37"/>
      <c r="E36" s="71"/>
      <c r="F36" s="71"/>
      <c r="G36" s="71"/>
      <c r="H36" s="71"/>
      <c r="I36" s="71"/>
      <c r="J36" s="71"/>
      <c r="K36" s="71"/>
      <c r="L36" s="71"/>
      <c r="M36" s="71"/>
      <c r="N36" s="59"/>
    </row>
    <row r="37" spans="1:14">
      <c r="A37" s="37"/>
      <c r="B37" s="37"/>
      <c r="C37" s="37"/>
      <c r="E37" s="71"/>
      <c r="F37" s="71"/>
      <c r="G37" s="71"/>
      <c r="H37" s="71"/>
      <c r="I37" s="71"/>
      <c r="J37" s="71"/>
      <c r="K37" s="71"/>
      <c r="L37" s="71"/>
      <c r="M37" s="71"/>
      <c r="N37" s="59"/>
    </row>
    <row r="38" spans="1:14">
      <c r="A38" s="37"/>
      <c r="B38" s="37"/>
      <c r="C38" s="37"/>
      <c r="E38" s="71"/>
      <c r="F38" s="71"/>
      <c r="G38" s="71"/>
      <c r="H38" s="71"/>
      <c r="I38" s="71"/>
      <c r="J38" s="71"/>
      <c r="K38" s="71"/>
      <c r="L38" s="71"/>
      <c r="M38" s="71"/>
      <c r="N38" s="59"/>
    </row>
    <row r="39" spans="1:14">
      <c r="A39" s="37"/>
      <c r="B39" s="37"/>
      <c r="C39" s="37"/>
      <c r="E39" s="71"/>
      <c r="F39" s="71"/>
      <c r="G39" s="71"/>
      <c r="H39" s="71"/>
      <c r="I39" s="71"/>
      <c r="J39" s="71"/>
      <c r="K39" s="71"/>
      <c r="L39" s="71"/>
      <c r="M39" s="71"/>
      <c r="N39" s="59"/>
    </row>
    <row r="40" spans="1:14">
      <c r="A40" s="37"/>
      <c r="B40" s="37"/>
      <c r="C40" s="37"/>
      <c r="E40" s="71"/>
      <c r="F40" s="71"/>
      <c r="G40" s="71"/>
      <c r="H40" s="71"/>
      <c r="I40" s="71"/>
      <c r="J40" s="71"/>
      <c r="K40" s="71"/>
      <c r="L40" s="71"/>
      <c r="M40" s="71"/>
      <c r="N40" s="59"/>
    </row>
    <row r="41" spans="1:14">
      <c r="A41" s="37"/>
      <c r="B41" s="37"/>
      <c r="C41" s="37"/>
    </row>
    <row r="42" spans="1:14">
      <c r="A42" s="37"/>
      <c r="B42" s="37"/>
      <c r="C42" s="37"/>
    </row>
    <row r="43" spans="1:14">
      <c r="A43" s="37"/>
      <c r="B43" s="37"/>
      <c r="C43" s="37"/>
    </row>
    <row r="44" spans="1:14">
      <c r="A44" s="37"/>
      <c r="B44" s="37"/>
      <c r="C44" s="37"/>
    </row>
    <row r="45" spans="1:14">
      <c r="A45" s="37"/>
      <c r="B45" s="37"/>
      <c r="C45" s="37"/>
    </row>
    <row r="46" spans="1:14">
      <c r="A46" s="37"/>
      <c r="B46" s="37"/>
      <c r="C46" s="37"/>
    </row>
    <row r="47" spans="1:14">
      <c r="A47" s="37"/>
      <c r="B47" s="37"/>
      <c r="C47" s="37"/>
    </row>
    <row r="48" spans="1:14">
      <c r="A48" s="37"/>
      <c r="B48" s="37"/>
      <c r="C48" s="37"/>
    </row>
    <row r="49" spans="1:3">
      <c r="A49" s="37"/>
      <c r="B49" s="37"/>
      <c r="C49" s="37"/>
    </row>
    <row r="50" spans="1:3">
      <c r="A50" s="37"/>
      <c r="B50" s="37"/>
      <c r="C50" s="37"/>
    </row>
    <row r="51" spans="1:3">
      <c r="A51" s="37"/>
      <c r="B51" s="37"/>
      <c r="C51" s="37"/>
    </row>
    <row r="52" spans="1:3">
      <c r="A52" s="37"/>
      <c r="B52" s="37"/>
      <c r="C52" s="37"/>
    </row>
    <row r="53" spans="1:3">
      <c r="A53" s="37"/>
      <c r="B53" s="37"/>
      <c r="C53" s="37"/>
    </row>
    <row r="54" spans="1:3">
      <c r="A54" s="37"/>
      <c r="B54" s="37"/>
      <c r="C54" s="37"/>
    </row>
    <row r="55" spans="1:3">
      <c r="A55" s="37"/>
      <c r="B55" s="37"/>
      <c r="C55" s="37"/>
    </row>
    <row r="56" spans="1:3">
      <c r="A56" s="37"/>
      <c r="B56" s="37"/>
      <c r="C56" s="37"/>
    </row>
    <row r="57" spans="1:3">
      <c r="A57" s="37"/>
      <c r="B57" s="37"/>
      <c r="C57" s="37"/>
    </row>
    <row r="58" spans="1:3">
      <c r="A58" s="37"/>
      <c r="B58" s="37"/>
      <c r="C58" s="37"/>
    </row>
    <row r="59" spans="1:3">
      <c r="A59" s="37"/>
      <c r="B59" s="37"/>
      <c r="C59" s="37"/>
    </row>
    <row r="60" spans="1:3">
      <c r="A60" s="37"/>
      <c r="B60" s="37"/>
      <c r="C60" s="37"/>
    </row>
    <row r="61" spans="1:3">
      <c r="A61" s="37"/>
      <c r="B61" s="37"/>
      <c r="C61" s="37"/>
    </row>
    <row r="62" spans="1:3">
      <c r="A62" s="37"/>
      <c r="B62" s="37"/>
      <c r="C62" s="37"/>
    </row>
    <row r="63" spans="1:3">
      <c r="A63" s="37"/>
      <c r="B63" s="37"/>
      <c r="C63" s="37"/>
    </row>
    <row r="64" spans="1:3">
      <c r="A64" s="37"/>
      <c r="B64" s="37"/>
      <c r="C64" s="37"/>
    </row>
    <row r="65" spans="1:3">
      <c r="A65" s="37"/>
      <c r="B65" s="37"/>
      <c r="C65" s="37"/>
    </row>
    <row r="66" spans="1:3">
      <c r="A66" s="37"/>
      <c r="B66" s="37"/>
      <c r="C66" s="37"/>
    </row>
    <row r="67" spans="1:3">
      <c r="A67" s="37"/>
      <c r="B67" s="37"/>
      <c r="C67" s="37"/>
    </row>
    <row r="68" spans="1:3">
      <c r="A68" s="90"/>
      <c r="B68" s="37"/>
      <c r="C68" s="37"/>
    </row>
    <row r="69" spans="1:3">
      <c r="A69" s="91"/>
      <c r="B69" s="92"/>
      <c r="C69" s="92"/>
    </row>
    <row r="70" spans="1:3">
      <c r="A70" s="37"/>
      <c r="B70" s="37"/>
      <c r="C70" s="37"/>
    </row>
    <row r="71" spans="1:3">
      <c r="A71" s="37"/>
      <c r="B71" s="37"/>
      <c r="C71" s="37"/>
    </row>
    <row r="72" spans="1:3">
      <c r="A72" s="37"/>
      <c r="B72" s="37"/>
      <c r="C72" s="37"/>
    </row>
    <row r="73" spans="1:3">
      <c r="A73" s="37"/>
      <c r="B73" s="37"/>
      <c r="C73" s="37"/>
    </row>
    <row r="74" spans="1:3">
      <c r="A74" s="37"/>
      <c r="B74" s="37"/>
      <c r="C74" s="37"/>
    </row>
    <row r="75" spans="1:3">
      <c r="A75" s="37"/>
      <c r="B75" s="37"/>
      <c r="C75" s="37"/>
    </row>
    <row r="76" spans="1:3">
      <c r="A76" s="37"/>
      <c r="B76" s="37"/>
      <c r="C76" s="37"/>
    </row>
    <row r="77" spans="1:3">
      <c r="A77" s="37"/>
      <c r="B77" s="37"/>
      <c r="C77" s="37"/>
    </row>
    <row r="78" spans="1:3">
      <c r="A78" s="37"/>
      <c r="B78" s="37"/>
      <c r="C78" s="37"/>
    </row>
    <row r="79" spans="1:3">
      <c r="A79" s="37"/>
      <c r="B79" s="37"/>
      <c r="C79" s="37"/>
    </row>
    <row r="80" spans="1:3">
      <c r="A80" s="37"/>
      <c r="B80" s="37"/>
      <c r="C80" s="37"/>
    </row>
    <row r="81" spans="1:3">
      <c r="A81" s="37"/>
      <c r="B81" s="37"/>
      <c r="C81" s="37"/>
    </row>
    <row r="82" spans="1:3">
      <c r="A82" s="37"/>
      <c r="B82" s="37"/>
      <c r="C82" s="37"/>
    </row>
    <row r="83" spans="1:3">
      <c r="A83" s="37"/>
      <c r="B83" s="37"/>
      <c r="C83" s="37"/>
    </row>
    <row r="84" spans="1:3">
      <c r="A84" s="37"/>
      <c r="B84" s="37"/>
      <c r="C84" s="37"/>
    </row>
    <row r="85" spans="1:3">
      <c r="A85" s="37"/>
      <c r="B85" s="37"/>
      <c r="C85" s="37"/>
    </row>
    <row r="86" spans="1:3">
      <c r="A86" s="37"/>
      <c r="B86" s="37"/>
      <c r="C86" s="37"/>
    </row>
    <row r="87" spans="1:3">
      <c r="A87" s="37"/>
      <c r="B87" s="37"/>
      <c r="C87" s="37"/>
    </row>
    <row r="88" spans="1:3">
      <c r="A88" s="37"/>
      <c r="B88" s="37"/>
      <c r="C88" s="37"/>
    </row>
    <row r="89" spans="1:3">
      <c r="A89" s="37"/>
      <c r="B89" s="37"/>
      <c r="C89" s="37"/>
    </row>
    <row r="90" spans="1:3">
      <c r="A90" s="37"/>
      <c r="B90" s="37"/>
      <c r="C90" s="37"/>
    </row>
    <row r="91" spans="1:3">
      <c r="A91" s="37"/>
      <c r="B91" s="37"/>
      <c r="C91" s="37"/>
    </row>
    <row r="92" spans="1:3">
      <c r="A92" s="37"/>
      <c r="B92" s="37"/>
      <c r="C92" s="37"/>
    </row>
    <row r="93" spans="1:3">
      <c r="A93" s="37"/>
      <c r="B93" s="37"/>
      <c r="C93" s="37"/>
    </row>
    <row r="94" spans="1:3">
      <c r="A94" s="37"/>
      <c r="B94" s="37"/>
      <c r="C94" s="37"/>
    </row>
    <row r="95" spans="1:3">
      <c r="A95" s="37"/>
      <c r="B95" s="37"/>
      <c r="C95" s="37"/>
    </row>
    <row r="96" spans="1:3">
      <c r="A96" s="37"/>
      <c r="B96" s="37"/>
      <c r="C96" s="37"/>
    </row>
    <row r="97" spans="1:3">
      <c r="A97" s="37"/>
      <c r="B97" s="37"/>
      <c r="C97" s="37"/>
    </row>
    <row r="98" spans="1:3">
      <c r="A98" s="37"/>
      <c r="B98" s="37"/>
      <c r="C98" s="37"/>
    </row>
    <row r="99" spans="1:3">
      <c r="A99" s="37"/>
      <c r="B99" s="37"/>
      <c r="C99" s="37"/>
    </row>
    <row r="100" spans="1:3">
      <c r="A100" s="37"/>
      <c r="B100" s="37"/>
      <c r="C100" s="37"/>
    </row>
    <row r="101" spans="1:3">
      <c r="A101" s="37"/>
      <c r="B101" s="37"/>
      <c r="C101" s="37"/>
    </row>
    <row r="102" spans="1:3">
      <c r="A102" s="37"/>
      <c r="B102" s="37"/>
      <c r="C102" s="37"/>
    </row>
    <row r="103" spans="1:3">
      <c r="A103" s="37"/>
      <c r="B103" s="37"/>
      <c r="C103" s="37"/>
    </row>
    <row r="104" spans="1:3">
      <c r="A104" s="37"/>
      <c r="B104" s="37"/>
      <c r="C104" s="37"/>
    </row>
    <row r="105" spans="1:3">
      <c r="A105" s="37"/>
      <c r="B105" s="37"/>
      <c r="C105" s="37"/>
    </row>
    <row r="106" spans="1:3">
      <c r="A106" s="37"/>
      <c r="B106" s="37"/>
      <c r="C106" s="37"/>
    </row>
    <row r="107" spans="1:3">
      <c r="A107" s="37"/>
      <c r="B107" s="37"/>
      <c r="C107" s="37"/>
    </row>
    <row r="108" spans="1:3">
      <c r="A108" s="37"/>
      <c r="B108" s="37"/>
      <c r="C108" s="37"/>
    </row>
    <row r="109" spans="1:3">
      <c r="A109" s="37"/>
      <c r="B109" s="37"/>
      <c r="C109" s="37"/>
    </row>
    <row r="110" spans="1:3">
      <c r="A110" s="37"/>
      <c r="B110" s="37"/>
      <c r="C110" s="37"/>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K33"/>
  <sheetViews>
    <sheetView zoomScale="50" workbookViewId="0">
      <selection activeCell="H40" sqref="H40"/>
    </sheetView>
  </sheetViews>
  <sheetFormatPr defaultRowHeight="25.5"/>
  <cols>
    <col min="1" max="1" width="16.5703125" style="45" customWidth="1"/>
    <col min="2" max="2" width="18.28515625" style="45" customWidth="1"/>
    <col min="3" max="3" width="20.5703125" style="45" customWidth="1"/>
    <col min="4" max="4" width="20.85546875" style="45" customWidth="1"/>
    <col min="5" max="5" width="23.42578125" style="45" customWidth="1"/>
    <col min="6" max="6" width="20.85546875" style="45" customWidth="1"/>
    <col min="7" max="8" width="24.85546875" style="45" customWidth="1"/>
    <col min="9" max="9" width="26.5703125" style="45" customWidth="1"/>
    <col min="10" max="10" width="27.42578125" style="45" customWidth="1"/>
    <col min="11" max="11" width="26.5703125" style="45" customWidth="1"/>
    <col min="12" max="16384" width="9.140625" style="45"/>
  </cols>
  <sheetData>
    <row r="1" spans="1:11" s="81" customFormat="1" ht="26.25">
      <c r="A1" s="46" t="s">
        <v>89</v>
      </c>
      <c r="F1" s="46" t="s">
        <v>72</v>
      </c>
    </row>
    <row r="2" spans="1:11" ht="26.25">
      <c r="A2" s="46" t="s">
        <v>90</v>
      </c>
      <c r="C2" s="46" t="s">
        <v>91</v>
      </c>
      <c r="E2" s="46"/>
      <c r="F2" s="46" t="s">
        <v>71</v>
      </c>
      <c r="J2" s="46"/>
    </row>
    <row r="3" spans="1:11">
      <c r="A3" s="45" t="s">
        <v>58</v>
      </c>
      <c r="B3" s="45" t="s">
        <v>46</v>
      </c>
      <c r="C3" s="45" t="s">
        <v>58</v>
      </c>
      <c r="D3" s="45" t="s">
        <v>46</v>
      </c>
      <c r="F3" s="81" t="s">
        <v>92</v>
      </c>
      <c r="G3" s="45" t="s">
        <v>70</v>
      </c>
      <c r="I3" s="65"/>
      <c r="J3" s="65"/>
      <c r="K3" s="65"/>
    </row>
    <row r="4" spans="1:11">
      <c r="A4" s="47">
        <v>0</v>
      </c>
      <c r="B4" s="47">
        <v>1.1383447851502411</v>
      </c>
      <c r="C4" s="47">
        <v>0</v>
      </c>
      <c r="D4" s="47">
        <v>-0.78513314873688156</v>
      </c>
      <c r="F4" s="47">
        <v>0</v>
      </c>
      <c r="G4" s="47">
        <v>0.2</v>
      </c>
      <c r="I4" s="66"/>
      <c r="J4" s="66"/>
      <c r="K4" s="66"/>
    </row>
    <row r="5" spans="1:11">
      <c r="A5" s="47">
        <v>1.25</v>
      </c>
      <c r="B5" s="47">
        <v>1.0392096537107305</v>
      </c>
      <c r="C5" s="47">
        <v>1.25</v>
      </c>
      <c r="D5" s="47">
        <v>-1.9841554712337195</v>
      </c>
      <c r="F5" s="47">
        <v>4</v>
      </c>
      <c r="G5" s="47">
        <v>0.38</v>
      </c>
      <c r="I5" s="66"/>
      <c r="J5" s="66"/>
      <c r="K5" s="66"/>
    </row>
    <row r="6" spans="1:11">
      <c r="A6" s="47">
        <v>2.5</v>
      </c>
      <c r="B6" s="47">
        <v>0.56917239257512053</v>
      </c>
      <c r="C6" s="47">
        <v>2.5</v>
      </c>
      <c r="D6" s="47">
        <v>-2.2082350528150956</v>
      </c>
      <c r="F6" s="47">
        <v>8</v>
      </c>
      <c r="G6" s="47">
        <v>0.63</v>
      </c>
      <c r="I6" s="66"/>
      <c r="J6" s="66"/>
      <c r="K6" s="66"/>
    </row>
    <row r="7" spans="1:11">
      <c r="A7" s="47">
        <v>5</v>
      </c>
      <c r="B7" s="47">
        <v>6.8369056165179645E-2</v>
      </c>
      <c r="C7" s="47">
        <v>5</v>
      </c>
      <c r="D7" s="47">
        <v>-2.2090896660171606</v>
      </c>
      <c r="F7" s="47">
        <v>12</v>
      </c>
      <c r="G7" s="47">
        <v>0.82</v>
      </c>
      <c r="I7" s="66"/>
      <c r="J7" s="66"/>
      <c r="K7" s="66"/>
    </row>
    <row r="8" spans="1:11">
      <c r="A8" s="47">
        <v>7.5</v>
      </c>
      <c r="B8" s="47">
        <v>-0.18117799883772601</v>
      </c>
      <c r="C8" s="47">
        <v>7.5</v>
      </c>
      <c r="D8" s="47">
        <v>-2.0686767169179228</v>
      </c>
      <c r="F8" s="47">
        <v>16</v>
      </c>
      <c r="G8" s="47">
        <v>1.2</v>
      </c>
    </row>
    <row r="9" spans="1:11">
      <c r="A9" s="47">
        <v>10</v>
      </c>
      <c r="B9" s="47">
        <v>-0.30936997914743786</v>
      </c>
      <c r="C9" s="47">
        <v>10</v>
      </c>
      <c r="D9" s="47">
        <v>-1.8835674973506988</v>
      </c>
      <c r="E9" s="79"/>
      <c r="F9" s="66"/>
      <c r="G9" s="66"/>
    </row>
    <row r="10" spans="1:11">
      <c r="A10" s="47">
        <v>15</v>
      </c>
      <c r="B10" s="47">
        <v>-0.42901582743650224</v>
      </c>
      <c r="C10" s="47">
        <v>15</v>
      </c>
      <c r="D10" s="47">
        <v>-1.6511981677092946</v>
      </c>
      <c r="F10" s="66"/>
      <c r="G10" s="66"/>
    </row>
    <row r="11" spans="1:11">
      <c r="A11" s="47">
        <v>20</v>
      </c>
      <c r="B11" s="47">
        <v>-0.49225720438929343</v>
      </c>
      <c r="C11" s="47">
        <v>20</v>
      </c>
      <c r="D11" s="47">
        <v>-1.5204423477933886</v>
      </c>
      <c r="F11" s="66"/>
      <c r="G11" s="66"/>
    </row>
    <row r="12" spans="1:11">
      <c r="A12" s="47">
        <v>30</v>
      </c>
      <c r="B12" s="47">
        <v>-0.49909411000581133</v>
      </c>
      <c r="C12" s="47">
        <v>30</v>
      </c>
      <c r="D12" s="47">
        <v>-1.0734796431135267</v>
      </c>
    </row>
    <row r="13" spans="1:11">
      <c r="A13" s="47">
        <v>40</v>
      </c>
      <c r="B13" s="47">
        <v>-0.46661880832735098</v>
      </c>
      <c r="C13" s="47">
        <v>40</v>
      </c>
      <c r="D13" s="47">
        <v>-0.90725737531193396</v>
      </c>
    </row>
    <row r="14" spans="1:11" ht="26.25">
      <c r="A14" s="47">
        <v>50</v>
      </c>
      <c r="B14" s="47">
        <v>-0.41021433699107784</v>
      </c>
      <c r="C14" s="47">
        <v>50</v>
      </c>
      <c r="D14" s="47">
        <v>-0.75470891874337676</v>
      </c>
      <c r="F14" s="46" t="s">
        <v>76</v>
      </c>
      <c r="G14" s="81"/>
      <c r="H14" s="81"/>
      <c r="I14" s="81"/>
    </row>
    <row r="15" spans="1:11" ht="26.25">
      <c r="A15" s="47">
        <v>60</v>
      </c>
      <c r="B15" s="47">
        <v>-0.34526373363415719</v>
      </c>
      <c r="C15" s="47">
        <v>60</v>
      </c>
      <c r="D15" s="47">
        <v>-0.58686288585786073</v>
      </c>
      <c r="F15" s="46" t="s">
        <v>77</v>
      </c>
    </row>
    <row r="16" spans="1:11">
      <c r="A16" s="47">
        <v>70</v>
      </c>
      <c r="B16" s="47">
        <v>-0.2632208662359416</v>
      </c>
      <c r="C16" s="47">
        <v>70</v>
      </c>
      <c r="D16" s="47">
        <v>-0.41799131712986698</v>
      </c>
      <c r="F16" s="81" t="s">
        <v>92</v>
      </c>
      <c r="G16" s="45" t="s">
        <v>70</v>
      </c>
      <c r="I16" s="67"/>
      <c r="J16" s="67"/>
    </row>
    <row r="17" spans="1:10">
      <c r="A17" s="47">
        <v>80</v>
      </c>
      <c r="B17" s="47">
        <v>-0.12306430109732337</v>
      </c>
      <c r="C17" s="47">
        <v>80</v>
      </c>
      <c r="D17" s="47">
        <v>-0.26672478036440705</v>
      </c>
      <c r="F17" s="47">
        <v>0</v>
      </c>
      <c r="G17" s="47">
        <v>1.7000000000000001E-2</v>
      </c>
      <c r="I17" s="67"/>
      <c r="J17" s="67"/>
    </row>
    <row r="18" spans="1:10">
      <c r="A18" s="47">
        <v>90</v>
      </c>
      <c r="B18" s="47">
        <v>6.836905616517965E-3</v>
      </c>
      <c r="C18" s="47">
        <v>90</v>
      </c>
      <c r="D18" s="47">
        <v>-0.1195603869688579</v>
      </c>
      <c r="F18" s="47">
        <v>4</v>
      </c>
      <c r="G18" s="47">
        <v>3.0099999999999998E-2</v>
      </c>
    </row>
    <row r="19" spans="1:10">
      <c r="A19" s="47">
        <v>100</v>
      </c>
      <c r="B19" s="47">
        <v>1.7092264041294911E-2</v>
      </c>
      <c r="C19" s="47">
        <v>100</v>
      </c>
      <c r="D19" s="47">
        <v>1.7092264041294911E-2</v>
      </c>
      <c r="F19" s="47">
        <v>8</v>
      </c>
      <c r="G19" s="47">
        <v>4.2500000000000003E-2</v>
      </c>
    </row>
    <row r="20" spans="1:10">
      <c r="A20" s="47">
        <v>90</v>
      </c>
      <c r="B20" s="47">
        <v>0.18459645164598504</v>
      </c>
      <c r="C20" s="47">
        <v>90</v>
      </c>
      <c r="D20" s="47">
        <v>2.2818172495128703E-2</v>
      </c>
      <c r="F20" s="47">
        <v>12</v>
      </c>
      <c r="G20" s="47">
        <v>6.4199999999999993E-2</v>
      </c>
    </row>
    <row r="21" spans="1:10">
      <c r="A21" s="47">
        <v>80</v>
      </c>
      <c r="B21" s="47">
        <v>0.10426281065189896</v>
      </c>
      <c r="C21" s="47">
        <v>80</v>
      </c>
      <c r="D21" s="47">
        <v>8.4606707004409795E-3</v>
      </c>
      <c r="F21" s="47">
        <v>16</v>
      </c>
      <c r="G21" s="47">
        <v>0.109</v>
      </c>
    </row>
    <row r="22" spans="1:10">
      <c r="A22" s="47">
        <v>70</v>
      </c>
      <c r="B22" s="47">
        <v>7.0078282569309119E-2</v>
      </c>
      <c r="C22" s="47">
        <v>70</v>
      </c>
      <c r="D22" s="47">
        <v>1.8203261203979079E-2</v>
      </c>
      <c r="E22" s="79"/>
      <c r="F22" s="80"/>
      <c r="G22" s="80"/>
    </row>
    <row r="23" spans="1:10">
      <c r="A23" s="47">
        <v>60</v>
      </c>
      <c r="B23" s="47">
        <v>2.3929169657812874E-2</v>
      </c>
      <c r="C23" s="47">
        <v>60</v>
      </c>
      <c r="D23" s="47">
        <v>3.5466447885686939E-2</v>
      </c>
      <c r="F23" s="66"/>
      <c r="G23" s="66"/>
    </row>
    <row r="24" spans="1:10">
      <c r="A24" s="47">
        <v>50</v>
      </c>
      <c r="B24" s="47">
        <v>3.4184528082589817E-3</v>
      </c>
      <c r="C24" s="47">
        <v>50</v>
      </c>
      <c r="D24" s="47">
        <v>6.7258059002495471E-2</v>
      </c>
      <c r="F24" s="66"/>
      <c r="G24" s="66"/>
    </row>
    <row r="25" spans="1:10">
      <c r="A25" s="47">
        <v>40</v>
      </c>
      <c r="B25" s="47">
        <v>-3.4184528082589823E-2</v>
      </c>
      <c r="C25" s="47">
        <v>40</v>
      </c>
      <c r="D25" s="47">
        <v>0.10152804840529177</v>
      </c>
    </row>
    <row r="26" spans="1:10">
      <c r="A26" s="47">
        <v>30</v>
      </c>
      <c r="B26" s="47">
        <v>-0.1128089426725464</v>
      </c>
      <c r="C26" s="47">
        <v>30</v>
      </c>
      <c r="D26" s="47">
        <v>0.14075479438006358</v>
      </c>
    </row>
    <row r="27" spans="1:10">
      <c r="A27" s="47">
        <v>20</v>
      </c>
      <c r="B27" s="47">
        <v>-0.18288722524185555</v>
      </c>
      <c r="C27" s="47">
        <v>20</v>
      </c>
      <c r="D27" s="47">
        <v>0.20356886473182237</v>
      </c>
    </row>
    <row r="28" spans="1:10">
      <c r="A28" s="47">
        <v>15</v>
      </c>
      <c r="B28" s="47">
        <v>-0.22219943253683386</v>
      </c>
      <c r="C28" s="47">
        <v>15</v>
      </c>
      <c r="D28" s="47">
        <v>0.2364714730113151</v>
      </c>
    </row>
    <row r="29" spans="1:10">
      <c r="A29" s="47">
        <v>10</v>
      </c>
      <c r="B29" s="47">
        <v>-0.77086110826240051</v>
      </c>
      <c r="C29" s="47">
        <v>10</v>
      </c>
      <c r="D29" s="47">
        <v>0.27595460294670632</v>
      </c>
    </row>
    <row r="30" spans="1:10">
      <c r="A30" s="47">
        <v>7.5</v>
      </c>
      <c r="B30" s="47">
        <v>-0.83239325881106219</v>
      </c>
      <c r="C30" s="47">
        <v>7.5</v>
      </c>
      <c r="D30" s="47">
        <v>0.3602194646702902</v>
      </c>
    </row>
    <row r="31" spans="1:10">
      <c r="A31" s="47">
        <v>5</v>
      </c>
      <c r="B31" s="47">
        <v>-1.0016066728198818</v>
      </c>
      <c r="C31" s="47">
        <v>5</v>
      </c>
      <c r="D31" s="47">
        <v>0.48670221857587259</v>
      </c>
    </row>
    <row r="32" spans="1:10">
      <c r="A32" s="47">
        <v>2.5</v>
      </c>
      <c r="B32" s="47">
        <v>-1.2973028407342835</v>
      </c>
      <c r="C32" s="47">
        <v>2.5</v>
      </c>
      <c r="D32" s="47">
        <v>0.66215430895976479</v>
      </c>
    </row>
    <row r="33" spans="1:4">
      <c r="A33" s="47">
        <v>1.25</v>
      </c>
      <c r="B33" s="47">
        <v>-1.41011178340683</v>
      </c>
      <c r="C33" s="47">
        <v>1.25</v>
      </c>
      <c r="D33" s="47">
        <v>0.92879362800396537</v>
      </c>
    </row>
  </sheetData>
  <phoneticPr fontId="0" type="noConversion"/>
  <pageMargins left="0.75" right="0.75" top="1" bottom="1" header="0.5" footer="0.5"/>
  <pageSetup paperSize="1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 acqu, reduct, UA, AoA 0</vt:lpstr>
      <vt:lpstr>Data acqu, reduct, UA, AoA 16 </vt:lpstr>
      <vt:lpstr>Drag and Lift calibration</vt:lpstr>
      <vt:lpstr>Reference data</vt:lpstr>
      <vt:lpstr>'Drag and Lift calibration'!group_25_26_drag_cal_10_30_07</vt:lpstr>
      <vt:lpstr>'Drag and Lift calibration'!group_25_26_surf_press_AoA_0_10_30_07</vt:lpstr>
    </vt:vector>
  </TitlesOfParts>
  <Company>IIHR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surghosh</dc:creator>
  <cp:lastModifiedBy>mwmarqua</cp:lastModifiedBy>
  <dcterms:created xsi:type="dcterms:W3CDTF">2004-03-22T14:37:46Z</dcterms:created>
  <dcterms:modified xsi:type="dcterms:W3CDTF">2008-10-28T01:57:04Z</dcterms:modified>
</cp:coreProperties>
</file>