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45" windowWidth="12300" windowHeight="8790" tabRatio="718" activeTab="1"/>
  </bookViews>
  <sheets>
    <sheet name="Data acqu, reduct, UA, AoA 0" sheetId="1" r:id="rId1"/>
    <sheet name="Data acqu, reduct, UA, AoA 16" sheetId="2" r:id="rId2"/>
    <sheet name="Drag and Lift calibration" sheetId="3" r:id="rId3"/>
    <sheet name="Reference data" sheetId="4" r:id="rId4"/>
  </sheets>
  <definedNames>
    <definedName name="group_25_26_drag_cal_10_30_07" localSheetId="2">'Drag and Lift calibration'!$A$4:$D$9</definedName>
    <definedName name="group_25_26_surf_press_AoA_0_10_30_07" localSheetId="2">'Drag and Lift calibration'!$A$45:$E$118</definedName>
  </definedNames>
  <calcPr fullCalcOnLoad="1"/>
</workbook>
</file>

<file path=xl/sharedStrings.xml><?xml version="1.0" encoding="utf-8"?>
<sst xmlns="http://schemas.openxmlformats.org/spreadsheetml/2006/main" count="214" uniqueCount="106">
  <si>
    <t>SPREADSHEET FOR DATA ACQUISITION AND REDUCTION</t>
  </si>
  <si>
    <t>Table of Contents</t>
  </si>
  <si>
    <t>1. Experimental Summary</t>
  </si>
  <si>
    <t>2. Data reduction equations</t>
  </si>
  <si>
    <t>3. Data Acquisition and Reduction</t>
  </si>
  <si>
    <t xml:space="preserve">    3.1  Input variables</t>
  </si>
  <si>
    <t xml:space="preserve">    3.2  Measured variables</t>
  </si>
  <si>
    <t>4. Uncertainty Analysis</t>
  </si>
  <si>
    <t xml:space="preserve">    4.1 Bias Limits</t>
  </si>
  <si>
    <t xml:space="preserve">    4.2 Precision Limits</t>
  </si>
  <si>
    <t xml:space="preserve">    4.3 Total Uncertainty</t>
  </si>
  <si>
    <t>1. Experiment summary</t>
  </si>
  <si>
    <t>Statement of Purpose:</t>
  </si>
  <si>
    <t>Facility:</t>
  </si>
  <si>
    <t>Test Design:</t>
  </si>
  <si>
    <t xml:space="preserve">Semester of tests performed:                              </t>
  </si>
  <si>
    <t>References:</t>
  </si>
  <si>
    <t>2. Data Reduction Equations</t>
  </si>
  <si>
    <t>3. Data acquisition and reduction for multiple test UA approach</t>
  </si>
  <si>
    <t>3.1 Input variables</t>
  </si>
  <si>
    <t>deg C</t>
  </si>
  <si>
    <r>
      <t>kg/m</t>
    </r>
    <r>
      <rPr>
        <vertAlign val="superscript"/>
        <sz val="10"/>
        <rFont val="Arial"/>
        <family val="2"/>
      </rPr>
      <t>3</t>
    </r>
  </si>
  <si>
    <t>m/s</t>
  </si>
  <si>
    <t>Color code:</t>
  </si>
  <si>
    <t>Sections</t>
  </si>
  <si>
    <t>Comments</t>
  </si>
  <si>
    <t>deg</t>
  </si>
  <si>
    <t xml:space="preserve">AOA </t>
  </si>
  <si>
    <t>m2/s</t>
  </si>
  <si>
    <t>m</t>
  </si>
  <si>
    <t xml:space="preserve">             c </t>
  </si>
  <si>
    <t xml:space="preserve">            Re </t>
  </si>
  <si>
    <t xml:space="preserve">Average temperature </t>
  </si>
  <si>
    <t>Port</t>
  </si>
  <si>
    <t>x/c</t>
  </si>
  <si>
    <r>
      <t>p-p</t>
    </r>
    <r>
      <rPr>
        <b/>
        <vertAlign val="subscript"/>
        <sz val="10"/>
        <rFont val="Arial"/>
        <family val="2"/>
      </rPr>
      <t xml:space="preserve">inf </t>
    </r>
    <r>
      <rPr>
        <b/>
        <sz val="10"/>
        <rFont val="Arial"/>
        <family val="2"/>
      </rPr>
      <t>(Pa)</t>
    </r>
  </si>
  <si>
    <r>
      <t>C</t>
    </r>
    <r>
      <rPr>
        <b/>
        <vertAlign val="subscript"/>
        <sz val="10"/>
        <rFont val="Arial"/>
        <family val="2"/>
      </rPr>
      <t>p</t>
    </r>
  </si>
  <si>
    <r>
      <t>D</t>
    </r>
    <r>
      <rPr>
        <b/>
        <sz val="10"/>
        <rFont val="Arial"/>
        <family val="2"/>
      </rPr>
      <t>s</t>
    </r>
  </si>
  <si>
    <t>b</t>
  </si>
  <si>
    <t>q = b-a</t>
  </si>
  <si>
    <r>
      <t>L</t>
    </r>
    <r>
      <rPr>
        <b/>
        <vertAlign val="subscript"/>
        <sz val="10"/>
        <rFont val="Arial"/>
        <family val="2"/>
      </rPr>
      <t>i</t>
    </r>
  </si>
  <si>
    <t>L (Pa*m)</t>
  </si>
  <si>
    <t>or, (N/m)</t>
  </si>
  <si>
    <r>
      <t>C</t>
    </r>
    <r>
      <rPr>
        <b/>
        <vertAlign val="subscript"/>
        <sz val="10"/>
        <rFont val="Arial"/>
        <family val="2"/>
      </rPr>
      <t xml:space="preserve">L = </t>
    </r>
  </si>
  <si>
    <t>Cp</t>
  </si>
  <si>
    <t>Cl</t>
  </si>
  <si>
    <t>port num</t>
  </si>
  <si>
    <t>B^2</t>
  </si>
  <si>
    <t>P^2</t>
  </si>
  <si>
    <t>U</t>
  </si>
  <si>
    <t>Data Given</t>
  </si>
  <si>
    <t>3.2 Measured variables (Load cell data)</t>
  </si>
  <si>
    <t>Lift (pressure distribution)</t>
  </si>
  <si>
    <t>Lift (load cell)</t>
  </si>
  <si>
    <t>Newtons</t>
  </si>
  <si>
    <t>4. Uncertainty analysis</t>
  </si>
  <si>
    <t>X/C</t>
  </si>
  <si>
    <t>STDev</t>
  </si>
  <si>
    <t>Ucp%</t>
  </si>
  <si>
    <t>Ucl%</t>
  </si>
  <si>
    <t>Instructions</t>
  </si>
  <si>
    <t xml:space="preserve">Enter experimental conditions in the </t>
  </si>
  <si>
    <t>green cells</t>
  </si>
  <si>
    <t>For cells B130 to B139 enter repeated pressure values at Port number 0</t>
  </si>
  <si>
    <t xml:space="preserve">Estimate for total bias limit for port 0 is provided in the following table. </t>
  </si>
  <si>
    <t xml:space="preserve">The precision limit at port 0 is calculated in F130 </t>
  </si>
  <si>
    <t>AOA</t>
  </si>
  <si>
    <t>Cl benchmark</t>
  </si>
  <si>
    <t>Benchmark data for Cl</t>
  </si>
  <si>
    <t>Benchmark data for lift coefficient (Cl)</t>
  </si>
  <si>
    <t>Enter experimental data</t>
  </si>
  <si>
    <t>Calculated/output value</t>
  </si>
  <si>
    <t>Drag (load cell)</t>
  </si>
  <si>
    <t>Benchmark data for drag coefficient(Cd)</t>
  </si>
  <si>
    <t>Benchmark data for Cd</t>
  </si>
  <si>
    <t>Pressure (Pa)</t>
  </si>
  <si>
    <t>Pressure (Pas)</t>
  </si>
  <si>
    <t>Cl or Cd</t>
  </si>
  <si>
    <t>Mass [kg]</t>
  </si>
  <si>
    <t>Force [N]</t>
  </si>
  <si>
    <t>Drag Force Calibration</t>
  </si>
  <si>
    <t>Lift Force Calibration</t>
  </si>
  <si>
    <r>
      <rPr>
        <sz val="10"/>
        <rFont val="Arial"/>
        <family val="2"/>
      </rPr>
      <t>ρ</t>
    </r>
    <r>
      <rPr>
        <vertAlign val="subscript"/>
        <sz val="10"/>
        <rFont val="Arial"/>
        <family val="2"/>
      </rPr>
      <t>air</t>
    </r>
  </si>
  <si>
    <r>
      <t>U</t>
    </r>
    <r>
      <rPr>
        <vertAlign val="subscript"/>
        <sz val="10"/>
        <rFont val="Arial"/>
        <family val="2"/>
      </rPr>
      <t>∞</t>
    </r>
  </si>
  <si>
    <t>n</t>
  </si>
  <si>
    <t>Benchmark data for pressure coefficient (Cp)</t>
  </si>
  <si>
    <t>AoA 0</t>
  </si>
  <si>
    <t>AoA 16</t>
  </si>
  <si>
    <t>AoA</t>
  </si>
  <si>
    <t>Load cell output [V]</t>
  </si>
  <si>
    <r>
      <t>The plots below show both AoA 0</t>
    </r>
    <r>
      <rPr>
        <sz val="10"/>
        <rFont val="Calibri"/>
        <family val="2"/>
      </rPr>
      <t>° and 16° data sets, keep these for the report</t>
    </r>
  </si>
  <si>
    <t>Drag (wake velocity profile)</t>
  </si>
  <si>
    <t>3.2.1 Measured variables (Pressure Distribution, Wake Velocity Profile, Pressure, Lift, and Drag Coefficients)</t>
  </si>
  <si>
    <t>y/c</t>
  </si>
  <si>
    <t>y (m)</t>
  </si>
  <si>
    <r>
      <t>C</t>
    </r>
    <r>
      <rPr>
        <b/>
        <vertAlign val="subscript"/>
        <sz val="10"/>
        <rFont val="Arial"/>
        <family val="2"/>
      </rPr>
      <t xml:space="preserve">D = </t>
    </r>
  </si>
  <si>
    <t>Pressure Distribution</t>
  </si>
  <si>
    <t>Wake Velocity Profile</t>
  </si>
  <si>
    <t>u (m/s)</t>
  </si>
  <si>
    <r>
      <t>u/U</t>
    </r>
    <r>
      <rPr>
        <b/>
        <vertAlign val="subscript"/>
        <sz val="10"/>
        <rFont val="Arial"/>
        <family val="2"/>
      </rPr>
      <t>∞</t>
    </r>
  </si>
  <si>
    <t>F</t>
  </si>
  <si>
    <t xml:space="preserve">                velocity profile, and forces acting on an airfoil</t>
  </si>
  <si>
    <t>LAB3  -   Measurement of pressure distribution, wake</t>
  </si>
  <si>
    <r>
      <t>Use your load cell calibration data to find the two calibration curves for the lift and drag directions; the relationship between voltage and force is linear.  Your two equations should appear as follows: force = slope*(voltage - voltage</t>
    </r>
    <r>
      <rPr>
        <vertAlign val="subscript"/>
        <sz val="10"/>
        <rFont val="Arial"/>
        <family val="2"/>
      </rPr>
      <t>zero wind velocity</t>
    </r>
    <r>
      <rPr>
        <sz val="10"/>
        <rFont val="Arial"/>
        <family val="2"/>
      </rPr>
      <t>).  Next, take an average of the lift and drag voltage readings and plug in those averages into the corresponding lift force calibration curve equation or drag force calibration curve equation.  The forces you calculate go in cells D129 and D130.</t>
    </r>
  </si>
  <si>
    <r>
      <t>D</t>
    </r>
    <r>
      <rPr>
        <b/>
        <vertAlign val="subscript"/>
        <sz val="10"/>
        <rFont val="Calibri"/>
        <family val="2"/>
      </rPr>
      <t>i</t>
    </r>
  </si>
  <si>
    <t>D (Pa*m)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</si>
</sst>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00"/>
    <numFmt numFmtId="168" formatCode="[$-409]dddd\,\ mmmm\ dd\,\ yyyy"/>
    <numFmt numFmtId="169" formatCode="[$-409]h:mm:ss\ AM/PM"/>
  </numFmts>
  <fonts count="59">
    <font>
      <sz val="10"/>
      <name val="Arial"/>
      <family val="0"/>
    </font>
    <font>
      <sz val="11"/>
      <color indexed="8"/>
      <name val="Calibri"/>
      <family val="2"/>
    </font>
    <font>
      <b/>
      <sz val="10"/>
      <name val="Arial"/>
      <family val="2"/>
    </font>
    <font>
      <vertAlign val="superscript"/>
      <sz val="10"/>
      <name val="Arial"/>
      <family val="2"/>
    </font>
    <font>
      <i/>
      <sz val="10"/>
      <name val="Arial"/>
      <family val="2"/>
    </font>
    <font>
      <b/>
      <vertAlign val="subscript"/>
      <sz val="10"/>
      <name val="Arial"/>
      <family val="2"/>
    </font>
    <font>
      <b/>
      <sz val="10"/>
      <name val="Symbol"/>
      <family val="1"/>
    </font>
    <font>
      <sz val="10"/>
      <color indexed="10"/>
      <name val="Arial"/>
      <family val="2"/>
    </font>
    <font>
      <sz val="20"/>
      <name val="Arial"/>
      <family val="0"/>
    </font>
    <font>
      <b/>
      <sz val="10"/>
      <color indexed="10"/>
      <name val="Arial"/>
      <family val="2"/>
    </font>
    <font>
      <b/>
      <sz val="20"/>
      <name val="Arial"/>
      <family val="2"/>
    </font>
    <font>
      <sz val="12"/>
      <name val="Symbol"/>
      <family val="1"/>
    </font>
    <font>
      <sz val="10"/>
      <name val="Calibri"/>
      <family val="2"/>
    </font>
    <font>
      <vertAlign val="subscript"/>
      <sz val="10"/>
      <name val="Arial"/>
      <family val="2"/>
    </font>
    <font>
      <b/>
      <sz val="10"/>
      <name val="Calibri"/>
      <family val="2"/>
    </font>
    <font>
      <b/>
      <vertAlign val="subscript"/>
      <sz val="10"/>
      <name val="Calibri"/>
      <family val="2"/>
    </font>
    <font>
      <sz val="8"/>
      <color indexed="8"/>
      <name val="Arial"/>
      <family val="0"/>
    </font>
    <font>
      <sz val="8.75"/>
      <color indexed="8"/>
      <name val="Arial"/>
      <family val="0"/>
    </font>
    <font>
      <sz val="7.35"/>
      <color indexed="8"/>
      <name val="Arial"/>
      <family val="0"/>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2"/>
      <color indexed="8"/>
      <name val="Arial"/>
      <family val="0"/>
    </font>
    <font>
      <sz val="18"/>
      <color indexed="10"/>
      <name val="Calibri"/>
      <family val="0"/>
    </font>
    <font>
      <b/>
      <sz val="10"/>
      <color indexed="8"/>
      <name val="Calibri"/>
      <family val="0"/>
    </font>
    <font>
      <b/>
      <sz val="14"/>
      <color indexed="8"/>
      <name val="Calibri"/>
      <family val="0"/>
    </font>
    <font>
      <sz val="36"/>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22"/>
        <bgColor indexed="64"/>
      </patternFill>
    </fill>
    <fill>
      <patternFill patternType="solid">
        <fgColor indexed="52"/>
        <bgColor indexed="64"/>
      </patternFill>
    </fill>
    <fill>
      <patternFill patternType="solid">
        <fgColor rgb="FFCCFFCC"/>
        <bgColor indexed="64"/>
      </patternFill>
    </fill>
    <fill>
      <patternFill patternType="solid">
        <fgColor rgb="FFCC99FF"/>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0C0C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medium"/>
      <right/>
      <top style="medium"/>
      <bottom style="medium"/>
    </border>
    <border>
      <left/>
      <right style="medium"/>
      <top style="medium"/>
      <bottom style="medium"/>
    </border>
    <border>
      <left style="medium"/>
      <right/>
      <top/>
      <bottom style="medium"/>
    </border>
    <border>
      <left style="thin"/>
      <right/>
      <top style="thin"/>
      <bottom style="thin"/>
    </border>
    <border>
      <left style="thin"/>
      <right style="thin"/>
      <top/>
      <bottom style="thin"/>
    </border>
    <border>
      <left/>
      <right/>
      <top style="thin"/>
      <bottom style="thin"/>
    </border>
    <border>
      <left/>
      <right style="thin"/>
      <top style="thin"/>
      <bottom style="thin"/>
    </border>
    <border>
      <left/>
      <right style="thin"/>
      <top/>
      <bottom style="thin"/>
    </border>
    <border diagonalUp="1">
      <left style="thin"/>
      <right style="thin"/>
      <top style="thin"/>
      <bottom style="thin"/>
      <diagonal style="thin"/>
    </border>
    <border diagonalUp="1">
      <left style="thin"/>
      <right style="thin"/>
      <top style="thin"/>
      <bottom/>
      <diagonal style="thin"/>
    </border>
    <border diagonalUp="1">
      <left/>
      <right style="medium"/>
      <top style="thin"/>
      <bottom style="thin"/>
      <diagonal style="thin"/>
    </border>
    <border diagonalUp="1">
      <left style="thin"/>
      <right style="thin"/>
      <top style="thin"/>
      <bottom style="medium"/>
      <diagonal style="thin"/>
    </border>
    <border>
      <left style="hair"/>
      <right style="hair"/>
      <top style="thin"/>
      <bottom style="hair"/>
    </border>
    <border>
      <left/>
      <right/>
      <top/>
      <bottom style="thin"/>
    </border>
    <border>
      <left style="thin"/>
      <right/>
      <top/>
      <bottom/>
    </border>
    <border>
      <left/>
      <right/>
      <top style="thin"/>
      <bottom/>
    </border>
    <border diagonalUp="1">
      <left style="thin"/>
      <right style="thin"/>
      <top/>
      <bottom style="thin"/>
      <diagonal style="thin"/>
    </border>
    <border>
      <left style="thin"/>
      <right/>
      <top/>
      <bottom style="thin"/>
    </border>
    <border>
      <left/>
      <right/>
      <top style="medium"/>
      <bottom style="medium"/>
    </border>
    <border>
      <left style="thin"/>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0" fillId="33" borderId="10" xfId="0" applyFill="1" applyBorder="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Border="1" applyAlignment="1">
      <alignment/>
    </xf>
    <xf numFmtId="0" fontId="0" fillId="33" borderId="0" xfId="0" applyFill="1" applyBorder="1" applyAlignment="1">
      <alignment/>
    </xf>
    <xf numFmtId="0" fontId="0" fillId="0" borderId="0" xfId="0" applyAlignment="1">
      <alignment horizontal="center"/>
    </xf>
    <xf numFmtId="0" fontId="4" fillId="0" borderId="0" xfId="0" applyFont="1" applyAlignment="1">
      <alignment/>
    </xf>
    <xf numFmtId="0" fontId="0" fillId="34" borderId="11" xfId="0" applyFill="1" applyBorder="1" applyAlignment="1">
      <alignment/>
    </xf>
    <xf numFmtId="0" fontId="0" fillId="35" borderId="11" xfId="0" applyFill="1" applyBorder="1" applyAlignment="1">
      <alignment/>
    </xf>
    <xf numFmtId="0" fontId="0" fillId="36" borderId="11" xfId="0" applyFill="1" applyBorder="1" applyAlignment="1">
      <alignment/>
    </xf>
    <xf numFmtId="0" fontId="0" fillId="37" borderId="11" xfId="0" applyFill="1" applyBorder="1" applyAlignment="1">
      <alignment/>
    </xf>
    <xf numFmtId="0" fontId="0" fillId="36" borderId="11" xfId="0" applyFill="1" applyBorder="1" applyAlignment="1">
      <alignment horizontal="center"/>
    </xf>
    <xf numFmtId="0" fontId="0" fillId="0" borderId="0" xfId="0" applyFont="1" applyAlignment="1">
      <alignment horizontal="center"/>
    </xf>
    <xf numFmtId="0" fontId="2" fillId="0" borderId="0" xfId="0" applyFont="1" applyAlignment="1">
      <alignment horizontal="center"/>
    </xf>
    <xf numFmtId="11" fontId="0" fillId="0" borderId="0" xfId="0" applyNumberFormat="1" applyAlignment="1">
      <alignment horizontal="center"/>
    </xf>
    <xf numFmtId="0" fontId="2" fillId="0" borderId="12" xfId="0" applyFont="1" applyBorder="1" applyAlignment="1">
      <alignment horizontal="center"/>
    </xf>
    <xf numFmtId="11" fontId="2" fillId="0" borderId="13" xfId="0" applyNumberFormat="1" applyFont="1" applyBorder="1" applyAlignment="1">
      <alignment horizontal="center"/>
    </xf>
    <xf numFmtId="11" fontId="0" fillId="37" borderId="11" xfId="0" applyNumberFormat="1" applyFill="1" applyBorder="1" applyAlignment="1">
      <alignment horizontal="center"/>
    </xf>
    <xf numFmtId="0" fontId="0" fillId="37" borderId="11" xfId="0" applyFill="1" applyBorder="1" applyAlignment="1">
      <alignment horizontal="center"/>
    </xf>
    <xf numFmtId="0" fontId="2" fillId="0" borderId="14" xfId="0" applyFont="1" applyBorder="1" applyAlignment="1">
      <alignment horizontal="center"/>
    </xf>
    <xf numFmtId="0" fontId="0" fillId="37" borderId="15" xfId="0" applyFill="1" applyBorder="1" applyAlignment="1">
      <alignment horizontal="center"/>
    </xf>
    <xf numFmtId="11" fontId="2" fillId="37" borderId="11" xfId="0" applyNumberFormat="1" applyFont="1" applyFill="1" applyBorder="1" applyAlignment="1">
      <alignment horizontal="center"/>
    </xf>
    <xf numFmtId="11" fontId="2" fillId="0" borderId="0" xfId="0" applyNumberFormat="1" applyFont="1" applyAlignment="1">
      <alignment horizontal="center"/>
    </xf>
    <xf numFmtId="0" fontId="0" fillId="38" borderId="11" xfId="0" applyFill="1" applyBorder="1" applyAlignment="1">
      <alignment/>
    </xf>
    <xf numFmtId="0" fontId="0" fillId="38" borderId="11" xfId="0" applyFill="1" applyBorder="1" applyAlignment="1">
      <alignment horizontal="center"/>
    </xf>
    <xf numFmtId="11" fontId="0" fillId="37" borderId="16" xfId="0" applyNumberFormat="1" applyFill="1" applyBorder="1" applyAlignment="1">
      <alignment horizontal="center"/>
    </xf>
    <xf numFmtId="0" fontId="0" fillId="37" borderId="16" xfId="0" applyFill="1" applyBorder="1" applyAlignment="1">
      <alignment horizontal="center"/>
    </xf>
    <xf numFmtId="11" fontId="0" fillId="38" borderId="16" xfId="0" applyNumberFormat="1" applyFill="1" applyBorder="1" applyAlignment="1">
      <alignment horizontal="center"/>
    </xf>
    <xf numFmtId="0" fontId="0" fillId="0" borderId="0" xfId="0" applyFill="1" applyBorder="1" applyAlignment="1">
      <alignment/>
    </xf>
    <xf numFmtId="0" fontId="2" fillId="0" borderId="0" xfId="0" applyFont="1" applyFill="1" applyBorder="1" applyAlignment="1">
      <alignment/>
    </xf>
    <xf numFmtId="0" fontId="2" fillId="35" borderId="11" xfId="0" applyFont="1" applyFill="1" applyBorder="1" applyAlignment="1">
      <alignment/>
    </xf>
    <xf numFmtId="0" fontId="7" fillId="0" borderId="0" xfId="0" applyFont="1" applyAlignment="1">
      <alignment horizontal="center"/>
    </xf>
    <xf numFmtId="0" fontId="0" fillId="0" borderId="0" xfId="0" applyBorder="1" applyAlignment="1">
      <alignment/>
    </xf>
    <xf numFmtId="0" fontId="0" fillId="0" borderId="0" xfId="0" applyFont="1" applyAlignment="1">
      <alignment/>
    </xf>
    <xf numFmtId="0" fontId="0" fillId="39" borderId="16" xfId="0" applyFill="1" applyBorder="1" applyAlignment="1">
      <alignment horizontal="center"/>
    </xf>
    <xf numFmtId="0" fontId="0" fillId="40" borderId="0" xfId="0" applyFill="1" applyAlignment="1">
      <alignment/>
    </xf>
    <xf numFmtId="0" fontId="0" fillId="35" borderId="15" xfId="0" applyFill="1" applyBorder="1" applyAlignment="1">
      <alignment/>
    </xf>
    <xf numFmtId="0" fontId="0" fillId="35" borderId="17" xfId="0" applyFill="1" applyBorder="1" applyAlignment="1">
      <alignment/>
    </xf>
    <xf numFmtId="0" fontId="0" fillId="35" borderId="18" xfId="0" applyFill="1" applyBorder="1" applyAlignment="1">
      <alignment/>
    </xf>
    <xf numFmtId="0" fontId="2" fillId="35" borderId="15" xfId="0" applyFont="1" applyFill="1" applyBorder="1" applyAlignment="1">
      <alignment/>
    </xf>
    <xf numFmtId="0" fontId="8" fillId="0" borderId="0" xfId="0" applyFont="1" applyAlignment="1">
      <alignment/>
    </xf>
    <xf numFmtId="0" fontId="10" fillId="0" borderId="0" xfId="0" applyFont="1" applyAlignment="1">
      <alignment/>
    </xf>
    <xf numFmtId="0" fontId="8" fillId="38" borderId="11" xfId="0" applyFont="1" applyFill="1" applyBorder="1" applyAlignment="1">
      <alignment/>
    </xf>
    <xf numFmtId="165" fontId="0" fillId="36" borderId="15" xfId="0" applyNumberFormat="1" applyFill="1" applyBorder="1" applyAlignment="1">
      <alignment horizont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20" xfId="0" applyFill="1" applyBorder="1" applyAlignment="1">
      <alignment horizontal="center"/>
    </xf>
    <xf numFmtId="0" fontId="0" fillId="41" borderId="20" xfId="0" applyFill="1" applyBorder="1" applyAlignment="1">
      <alignment/>
    </xf>
    <xf numFmtId="0" fontId="0" fillId="42" borderId="20" xfId="0" applyFill="1" applyBorder="1" applyAlignment="1">
      <alignment horizontal="center"/>
    </xf>
    <xf numFmtId="0" fontId="0" fillId="42" borderId="21" xfId="0" applyFill="1" applyBorder="1" applyAlignment="1">
      <alignment horizontal="center"/>
    </xf>
    <xf numFmtId="0" fontId="0" fillId="42" borderId="22" xfId="0" applyFill="1" applyBorder="1" applyAlignment="1">
      <alignment horizontal="center"/>
    </xf>
    <xf numFmtId="0" fontId="0" fillId="42" borderId="23" xfId="0" applyFill="1" applyBorder="1" applyAlignment="1">
      <alignment horizontal="center"/>
    </xf>
    <xf numFmtId="0" fontId="0" fillId="43" borderId="20" xfId="0" applyFill="1" applyBorder="1" applyAlignment="1">
      <alignment horizontal="center"/>
    </xf>
    <xf numFmtId="0" fontId="0" fillId="0" borderId="0" xfId="0" applyFill="1" applyAlignment="1">
      <alignment/>
    </xf>
    <xf numFmtId="165" fontId="0" fillId="41" borderId="20" xfId="0" applyNumberFormat="1" applyFill="1" applyBorder="1" applyAlignment="1">
      <alignment horizontal="center"/>
    </xf>
    <xf numFmtId="0" fontId="0" fillId="0" borderId="0" xfId="0" applyFill="1" applyBorder="1" applyAlignment="1">
      <alignment horizontal="center"/>
    </xf>
    <xf numFmtId="164" fontId="0" fillId="37" borderId="11" xfId="0" applyNumberForma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Border="1" applyAlignment="1">
      <alignment/>
    </xf>
    <xf numFmtId="0" fontId="0" fillId="0" borderId="0" xfId="0" applyBorder="1" applyAlignment="1">
      <alignment horizontal="center" vertical="top"/>
    </xf>
    <xf numFmtId="0" fontId="0" fillId="0" borderId="0" xfId="0" applyFill="1" applyAlignment="1">
      <alignment horizontal="center"/>
    </xf>
    <xf numFmtId="11" fontId="0" fillId="0" borderId="0" xfId="0" applyNumberFormat="1" applyFill="1" applyAlignment="1">
      <alignment horizontal="center"/>
    </xf>
    <xf numFmtId="0" fontId="0" fillId="43" borderId="0" xfId="0" applyFill="1" applyAlignment="1">
      <alignment/>
    </xf>
    <xf numFmtId="164" fontId="0" fillId="43" borderId="24" xfId="0" applyNumberFormat="1" applyFill="1" applyBorder="1" applyAlignment="1">
      <alignment/>
    </xf>
    <xf numFmtId="0" fontId="0" fillId="43" borderId="0" xfId="0" applyFill="1" applyBorder="1" applyAlignment="1">
      <alignment/>
    </xf>
    <xf numFmtId="0" fontId="0" fillId="0" borderId="25" xfId="0" applyBorder="1" applyAlignment="1">
      <alignment/>
    </xf>
    <xf numFmtId="0" fontId="2" fillId="0" borderId="0" xfId="0" applyFont="1" applyFill="1" applyAlignment="1">
      <alignment horizontal="center"/>
    </xf>
    <xf numFmtId="0" fontId="2" fillId="44" borderId="11" xfId="0" applyFont="1" applyFill="1" applyBorder="1" applyAlignment="1">
      <alignment horizontal="center"/>
    </xf>
    <xf numFmtId="0" fontId="2" fillId="44" borderId="11" xfId="0" applyFont="1" applyFill="1" applyBorder="1" applyAlignment="1">
      <alignment/>
    </xf>
    <xf numFmtId="0" fontId="11" fillId="0" borderId="0" xfId="0" applyFont="1" applyAlignment="1">
      <alignment horizontal="center" vertical="center"/>
    </xf>
    <xf numFmtId="0" fontId="8" fillId="0" borderId="26" xfId="0" applyFont="1" applyBorder="1" applyAlignment="1">
      <alignment/>
    </xf>
    <xf numFmtId="0" fontId="8" fillId="0" borderId="27" xfId="0" applyFont="1" applyFill="1" applyBorder="1" applyAlignment="1">
      <alignment/>
    </xf>
    <xf numFmtId="0" fontId="8" fillId="0" borderId="0" xfId="0" applyFont="1" applyAlignment="1">
      <alignment/>
    </xf>
    <xf numFmtId="11" fontId="2" fillId="44" borderId="11" xfId="0" applyNumberFormat="1" applyFont="1" applyFill="1" applyBorder="1" applyAlignment="1">
      <alignment horizontal="center"/>
    </xf>
    <xf numFmtId="0" fontId="6" fillId="44" borderId="11" xfId="0" applyFont="1" applyFill="1" applyBorder="1" applyAlignment="1">
      <alignment horizontal="center"/>
    </xf>
    <xf numFmtId="0" fontId="2" fillId="44" borderId="11" xfId="0" applyFont="1" applyFill="1" applyBorder="1" applyAlignment="1">
      <alignment horizontal="center"/>
    </xf>
    <xf numFmtId="0" fontId="0" fillId="45" borderId="11" xfId="0" applyFill="1" applyBorder="1" applyAlignment="1">
      <alignment/>
    </xf>
    <xf numFmtId="164" fontId="0" fillId="45" borderId="15" xfId="0" applyNumberFormat="1" applyFill="1" applyBorder="1" applyAlignment="1">
      <alignment/>
    </xf>
    <xf numFmtId="0" fontId="0" fillId="45" borderId="11" xfId="0" applyFill="1" applyBorder="1" applyAlignment="1">
      <alignment horizontal="center"/>
    </xf>
    <xf numFmtId="0" fontId="0" fillId="45" borderId="20" xfId="0" applyFill="1" applyBorder="1" applyAlignment="1">
      <alignment horizontal="center"/>
    </xf>
    <xf numFmtId="0" fontId="0" fillId="45" borderId="28" xfId="0" applyFill="1" applyBorder="1" applyAlignment="1">
      <alignment horizontal="center"/>
    </xf>
    <xf numFmtId="0" fontId="2" fillId="0" borderId="0"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0" fillId="44" borderId="19" xfId="0" applyFill="1" applyBorder="1" applyAlignment="1">
      <alignment horizontal="center" vertical="top"/>
    </xf>
    <xf numFmtId="0" fontId="0" fillId="44" borderId="16" xfId="0" applyFill="1" applyBorder="1" applyAlignment="1">
      <alignment horizontal="center" vertical="top"/>
    </xf>
    <xf numFmtId="0" fontId="0" fillId="44" borderId="29" xfId="0" applyFill="1" applyBorder="1" applyAlignment="1">
      <alignment horizontal="center" vertical="top"/>
    </xf>
    <xf numFmtId="0" fontId="0" fillId="43" borderId="0" xfId="0" applyFont="1" applyFill="1" applyAlignment="1">
      <alignment/>
    </xf>
    <xf numFmtId="164" fontId="0" fillId="43" borderId="0" xfId="0" applyNumberFormat="1" applyFill="1" applyAlignment="1">
      <alignment/>
    </xf>
    <xf numFmtId="0" fontId="0" fillId="46" borderId="30" xfId="0" applyFill="1" applyBorder="1" applyAlignment="1">
      <alignment/>
    </xf>
    <xf numFmtId="0" fontId="0" fillId="46" borderId="13" xfId="0" applyFill="1" applyBorder="1" applyAlignment="1">
      <alignment/>
    </xf>
    <xf numFmtId="0" fontId="0" fillId="46" borderId="12" xfId="0" applyFont="1" applyFill="1" applyBorder="1" applyAlignment="1">
      <alignment/>
    </xf>
    <xf numFmtId="165" fontId="0" fillId="45" borderId="11" xfId="0" applyNumberFormat="1" applyFill="1" applyBorder="1" applyAlignment="1">
      <alignment/>
    </xf>
    <xf numFmtId="0" fontId="0" fillId="41" borderId="11" xfId="0" applyFill="1" applyBorder="1" applyAlignment="1">
      <alignment/>
    </xf>
    <xf numFmtId="0" fontId="9" fillId="0" borderId="0" xfId="0" applyFont="1" applyFill="1" applyBorder="1" applyAlignment="1">
      <alignment/>
    </xf>
    <xf numFmtId="0" fontId="0" fillId="40" borderId="11" xfId="0" applyFill="1" applyBorder="1" applyAlignment="1">
      <alignment/>
    </xf>
    <xf numFmtId="165" fontId="8" fillId="38" borderId="11" xfId="0" applyNumberFormat="1" applyFont="1" applyFill="1" applyBorder="1" applyAlignment="1">
      <alignment/>
    </xf>
    <xf numFmtId="166" fontId="8" fillId="38" borderId="11" xfId="0" applyNumberFormat="1" applyFont="1" applyFill="1" applyBorder="1" applyAlignment="1">
      <alignment/>
    </xf>
    <xf numFmtId="167" fontId="8" fillId="38" borderId="11" xfId="0" applyNumberFormat="1" applyFont="1" applyFill="1" applyBorder="1" applyAlignment="1">
      <alignment/>
    </xf>
    <xf numFmtId="0" fontId="0" fillId="0" borderId="0" xfId="0" applyAlignment="1">
      <alignment/>
    </xf>
    <xf numFmtId="0" fontId="14" fillId="44" borderId="11" xfId="0" applyFont="1" applyFill="1" applyBorder="1" applyAlignment="1">
      <alignment horizontal="center"/>
    </xf>
    <xf numFmtId="0" fontId="0" fillId="47" borderId="11" xfId="0" applyFill="1" applyBorder="1" applyAlignment="1">
      <alignment/>
    </xf>
    <xf numFmtId="0" fontId="0" fillId="42" borderId="11" xfId="0" applyFill="1" applyBorder="1" applyAlignment="1">
      <alignment/>
    </xf>
    <xf numFmtId="0" fontId="2" fillId="0" borderId="12" xfId="0" applyFont="1" applyBorder="1" applyAlignment="1">
      <alignment horizontal="center"/>
    </xf>
    <xf numFmtId="0" fontId="0" fillId="47" borderId="28" xfId="0" applyFill="1" applyBorder="1" applyAlignment="1">
      <alignment horizontal="center"/>
    </xf>
    <xf numFmtId="0" fontId="0" fillId="43" borderId="0" xfId="0" applyFill="1" applyAlignment="1">
      <alignment/>
    </xf>
    <xf numFmtId="0" fontId="0" fillId="47" borderId="31" xfId="0" applyFill="1" applyBorder="1" applyAlignment="1">
      <alignment/>
    </xf>
    <xf numFmtId="0" fontId="2" fillId="0" borderId="12" xfId="0" applyFont="1" applyBorder="1" applyAlignment="1">
      <alignment/>
    </xf>
    <xf numFmtId="0" fontId="2" fillId="0" borderId="13" xfId="0" applyFont="1" applyBorder="1" applyAlignment="1">
      <alignment/>
    </xf>
    <xf numFmtId="0" fontId="2" fillId="47" borderId="11" xfId="0" applyFont="1" applyFill="1" applyBorder="1" applyAlignment="1">
      <alignment/>
    </xf>
    <xf numFmtId="0" fontId="0" fillId="46" borderId="32" xfId="0" applyFont="1" applyFill="1" applyBorder="1" applyAlignment="1">
      <alignment wrapText="1"/>
    </xf>
    <xf numFmtId="0" fontId="0" fillId="46" borderId="33" xfId="0" applyFont="1" applyFill="1" applyBorder="1" applyAlignment="1">
      <alignment wrapText="1"/>
    </xf>
    <xf numFmtId="0" fontId="0" fillId="46" borderId="34" xfId="0" applyFont="1" applyFill="1" applyBorder="1" applyAlignment="1">
      <alignment wrapText="1"/>
    </xf>
    <xf numFmtId="0" fontId="0" fillId="46" borderId="35" xfId="0" applyFont="1" applyFill="1" applyBorder="1" applyAlignment="1">
      <alignment wrapText="1"/>
    </xf>
    <xf numFmtId="0" fontId="0" fillId="46" borderId="0" xfId="0" applyFont="1" applyFill="1" applyBorder="1" applyAlignment="1">
      <alignment wrapText="1"/>
    </xf>
    <xf numFmtId="0" fontId="0" fillId="46" borderId="36" xfId="0" applyFont="1" applyFill="1" applyBorder="1" applyAlignment="1">
      <alignment wrapText="1"/>
    </xf>
    <xf numFmtId="0" fontId="0" fillId="46" borderId="14" xfId="0" applyFont="1" applyFill="1" applyBorder="1" applyAlignment="1">
      <alignment wrapText="1"/>
    </xf>
    <xf numFmtId="0" fontId="0" fillId="46" borderId="10" xfId="0" applyFont="1" applyFill="1" applyBorder="1" applyAlignment="1">
      <alignment wrapText="1"/>
    </xf>
    <xf numFmtId="0" fontId="0" fillId="46" borderId="37"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Pressure (Cp ) Distribution</a:t>
            </a:r>
          </a:p>
        </c:rich>
      </c:tx>
      <c:layout>
        <c:manualLayout>
          <c:xMode val="factor"/>
          <c:yMode val="factor"/>
          <c:x val="0.04125"/>
          <c:y val="0.88375"/>
        </c:manualLayout>
      </c:layout>
      <c:spPr>
        <a:noFill/>
        <a:ln w="3175">
          <a:noFill/>
        </a:ln>
      </c:spPr>
    </c:title>
    <c:plotArea>
      <c:layout>
        <c:manualLayout>
          <c:xMode val="edge"/>
          <c:yMode val="edge"/>
          <c:x val="-0.00225"/>
          <c:y val="0.051"/>
          <c:w val="0.96975"/>
          <c:h val="0.7597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data'!$A$4:$A$33</c:f>
              <c:numCache>
                <c:ptCount val="30"/>
                <c:pt idx="0">
                  <c:v>0</c:v>
                </c:pt>
                <c:pt idx="1">
                  <c:v>1.25</c:v>
                </c:pt>
                <c:pt idx="2">
                  <c:v>2.5</c:v>
                </c:pt>
                <c:pt idx="3">
                  <c:v>5</c:v>
                </c:pt>
                <c:pt idx="4">
                  <c:v>7.5</c:v>
                </c:pt>
                <c:pt idx="5">
                  <c:v>10</c:v>
                </c:pt>
                <c:pt idx="6">
                  <c:v>15</c:v>
                </c:pt>
                <c:pt idx="7">
                  <c:v>20</c:v>
                </c:pt>
                <c:pt idx="8">
                  <c:v>30</c:v>
                </c:pt>
                <c:pt idx="9">
                  <c:v>40</c:v>
                </c:pt>
                <c:pt idx="10">
                  <c:v>50</c:v>
                </c:pt>
                <c:pt idx="11">
                  <c:v>60</c:v>
                </c:pt>
                <c:pt idx="12">
                  <c:v>70</c:v>
                </c:pt>
                <c:pt idx="13">
                  <c:v>80</c:v>
                </c:pt>
                <c:pt idx="14">
                  <c:v>90</c:v>
                </c:pt>
                <c:pt idx="15">
                  <c:v>100</c:v>
                </c:pt>
                <c:pt idx="16">
                  <c:v>90</c:v>
                </c:pt>
                <c:pt idx="17">
                  <c:v>80</c:v>
                </c:pt>
                <c:pt idx="18">
                  <c:v>70</c:v>
                </c:pt>
                <c:pt idx="19">
                  <c:v>60</c:v>
                </c:pt>
                <c:pt idx="20">
                  <c:v>50</c:v>
                </c:pt>
                <c:pt idx="21">
                  <c:v>40</c:v>
                </c:pt>
                <c:pt idx="22">
                  <c:v>30</c:v>
                </c:pt>
                <c:pt idx="23">
                  <c:v>20</c:v>
                </c:pt>
                <c:pt idx="24">
                  <c:v>15</c:v>
                </c:pt>
                <c:pt idx="25">
                  <c:v>10</c:v>
                </c:pt>
                <c:pt idx="26">
                  <c:v>7.5</c:v>
                </c:pt>
                <c:pt idx="27">
                  <c:v>5</c:v>
                </c:pt>
                <c:pt idx="28">
                  <c:v>2.5</c:v>
                </c:pt>
                <c:pt idx="29">
                  <c:v>1.25</c:v>
                </c:pt>
              </c:numCache>
            </c:numRef>
          </c:xVal>
          <c:yVal>
            <c:numRef>
              <c:f>'Reference data'!$B$4:$B$33</c:f>
              <c:numCache>
                <c:ptCount val="30"/>
                <c:pt idx="0">
                  <c:v>0.987899</c:v>
                </c:pt>
                <c:pt idx="1">
                  <c:v>0.872755</c:v>
                </c:pt>
                <c:pt idx="2">
                  <c:v>0.392622</c:v>
                </c:pt>
                <c:pt idx="3">
                  <c:v>-0.11572</c:v>
                </c:pt>
                <c:pt idx="4">
                  <c:v>-0.34115</c:v>
                </c:pt>
                <c:pt idx="5">
                  <c:v>-0.45695</c:v>
                </c:pt>
                <c:pt idx="6">
                  <c:v>-0.57559</c:v>
                </c:pt>
                <c:pt idx="7">
                  <c:v>-0.66089</c:v>
                </c:pt>
                <c:pt idx="8">
                  <c:v>-0.65602</c:v>
                </c:pt>
                <c:pt idx="9">
                  <c:v>-0.6282</c:v>
                </c:pt>
                <c:pt idx="10">
                  <c:v>-0.57327</c:v>
                </c:pt>
                <c:pt idx="11">
                  <c:v>-0.49744</c:v>
                </c:pt>
                <c:pt idx="12">
                  <c:v>-0.40916</c:v>
                </c:pt>
                <c:pt idx="13">
                  <c:v>-0.30144</c:v>
                </c:pt>
                <c:pt idx="14">
                  <c:v>-0.098318</c:v>
                </c:pt>
                <c:pt idx="15">
                  <c:v>0</c:v>
                </c:pt>
                <c:pt idx="16">
                  <c:v>0.046946</c:v>
                </c:pt>
                <c:pt idx="17">
                  <c:v>-0.05244</c:v>
                </c:pt>
                <c:pt idx="18">
                  <c:v>-0.07802</c:v>
                </c:pt>
                <c:pt idx="19">
                  <c:v>-0.1303</c:v>
                </c:pt>
                <c:pt idx="20">
                  <c:v>-0.11165</c:v>
                </c:pt>
                <c:pt idx="21">
                  <c:v>-0.19364</c:v>
                </c:pt>
                <c:pt idx="22">
                  <c:v>-0.23189</c:v>
                </c:pt>
                <c:pt idx="23">
                  <c:v>-0.30989</c:v>
                </c:pt>
                <c:pt idx="24">
                  <c:v>-0.33718</c:v>
                </c:pt>
                <c:pt idx="25">
                  <c:v>-0.82684</c:v>
                </c:pt>
                <c:pt idx="26">
                  <c:v>-0.93713</c:v>
                </c:pt>
                <c:pt idx="27">
                  <c:v>-1.11876</c:v>
                </c:pt>
                <c:pt idx="28">
                  <c:v>-1.3905</c:v>
                </c:pt>
                <c:pt idx="29">
                  <c:v>-1.47841</c:v>
                </c:pt>
              </c:numCache>
            </c:numRef>
          </c:yVal>
          <c:smooth val="0"/>
        </c:ser>
        <c:ser>
          <c:idx val="0"/>
          <c:order val="1"/>
          <c:tx>
            <c:v>Experimental Data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0'!$C$63:$C$93</c:f>
              <c:numCache/>
            </c:numRef>
          </c:xVal>
          <c:yVal>
            <c:numRef>
              <c:f>'Data acqu, reduct, UA, AoA 0'!$E$63:$E$93</c:f>
              <c:numCache/>
            </c:numRef>
          </c:yVal>
          <c:smooth val="0"/>
        </c:ser>
        <c:axId val="11217992"/>
        <c:axId val="33853065"/>
      </c:scatterChart>
      <c:valAx>
        <c:axId val="11217992"/>
        <c:scaling>
          <c:orientation val="minMax"/>
          <c:max val="100"/>
        </c:scaling>
        <c:axPos val="b"/>
        <c:title>
          <c:tx>
            <c:rich>
              <a:bodyPr vert="horz" rot="0" anchor="ctr"/>
              <a:lstStyle/>
              <a:p>
                <a:pPr algn="ctr">
                  <a:defRPr/>
                </a:pPr>
                <a:r>
                  <a:rPr lang="en-US" cap="none" sz="1000" b="1" i="0" u="none" baseline="0">
                    <a:solidFill>
                      <a:srgbClr val="000000"/>
                    </a:solidFill>
                    <a:latin typeface="Arial"/>
                    <a:ea typeface="Arial"/>
                    <a:cs typeface="Arial"/>
                  </a:rPr>
                  <a:t>X/Chord</a:t>
                </a:r>
              </a:p>
            </c:rich>
          </c:tx>
          <c:layout>
            <c:manualLayout>
              <c:xMode val="factor"/>
              <c:yMode val="factor"/>
              <c:x val="-0.003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3853065"/>
        <c:crosses val="autoZero"/>
        <c:crossBetween val="midCat"/>
        <c:dispUnits/>
      </c:valAx>
      <c:valAx>
        <c:axId val="33853065"/>
        <c:scaling>
          <c:orientation val="minMax"/>
          <c:max val="1.5"/>
          <c:min val="-2.5"/>
        </c:scaling>
        <c:axPos val="l"/>
        <c:title>
          <c:tx>
            <c:rich>
              <a:bodyPr vert="horz" rot="-5400000" anchor="ctr"/>
              <a:lstStyle/>
              <a:p>
                <a:pPr algn="ctr">
                  <a:defRPr/>
                </a:pPr>
                <a:r>
                  <a:rPr lang="en-US" cap="none" sz="1000" b="1" i="0" u="none" baseline="0">
                    <a:solidFill>
                      <a:srgbClr val="000000"/>
                    </a:solidFill>
                    <a:latin typeface="Arial"/>
                    <a:ea typeface="Arial"/>
                    <a:cs typeface="Arial"/>
                  </a:rPr>
                  <a:t>Cp</a:t>
                </a:r>
              </a:p>
            </c:rich>
          </c:tx>
          <c:layout>
            <c:manualLayout>
              <c:xMode val="factor"/>
              <c:yMode val="factor"/>
              <c:x val="0.015"/>
              <c:y val="0.029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1217992"/>
        <c:crosses val="autoZero"/>
        <c:crossBetween val="midCat"/>
        <c:dispUnits/>
      </c:valAx>
      <c:spPr>
        <a:solidFill>
          <a:srgbClr val="FFFFFF"/>
        </a:solidFill>
        <a:ln w="12700">
          <a:solidFill>
            <a:srgbClr val="000000"/>
          </a:solidFill>
        </a:ln>
      </c:spPr>
    </c:plotArea>
    <c:legend>
      <c:legendPos val="t"/>
      <c:layout>
        <c:manualLayout>
          <c:xMode val="edge"/>
          <c:yMode val="edge"/>
          <c:x val="0.60075"/>
          <c:y val="0.11625"/>
          <c:w val="0.31875"/>
          <c:h val="0.1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85"/>
          <c:w val="0.95825"/>
          <c:h val="0.87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xVal>
            <c:numRef>
              <c:f>'Drag and Lift calibration'!$C$5:$C$9</c:f>
              <c:numCache/>
            </c:numRef>
          </c:xVal>
          <c:yVal>
            <c:numRef>
              <c:f>'Drag and Lift calibration'!$B$5:$B$9</c:f>
              <c:numCache/>
            </c:numRef>
          </c:yVal>
          <c:smooth val="0"/>
        </c:ser>
        <c:axId val="37293986"/>
        <c:axId val="101555"/>
      </c:scatterChart>
      <c:valAx>
        <c:axId val="37293986"/>
        <c:scaling>
          <c:orientation val="minMax"/>
          <c:max val="0"/>
          <c:min val="-1"/>
        </c:scaling>
        <c:axPos val="b"/>
        <c:title>
          <c:tx>
            <c:rich>
              <a:bodyPr vert="horz" rot="0" anchor="ctr"/>
              <a:lstStyle/>
              <a:p>
                <a:pPr algn="ctr">
                  <a:defRPr/>
                </a:pPr>
                <a:r>
                  <a:rPr lang="en-US" cap="none" sz="1000" b="1" i="0" u="none" baseline="0">
                    <a:solidFill>
                      <a:srgbClr val="000000"/>
                    </a:solidFill>
                  </a:rPr>
                  <a:t>Load Cell Output, [Volts]</a:t>
                </a:r>
              </a:p>
            </c:rich>
          </c:tx>
          <c:layout>
            <c:manualLayout>
              <c:xMode val="factor"/>
              <c:yMode val="factor"/>
              <c:x val="-0.005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1555"/>
        <c:crosses val="autoZero"/>
        <c:crossBetween val="midCat"/>
        <c:dispUnits/>
      </c:valAx>
      <c:valAx>
        <c:axId val="101555"/>
        <c:scaling>
          <c:orientation val="minMax"/>
          <c:min val="0"/>
        </c:scaling>
        <c:axPos val="l"/>
        <c:title>
          <c:tx>
            <c:rich>
              <a:bodyPr vert="horz" rot="-5400000" anchor="ctr"/>
              <a:lstStyle/>
              <a:p>
                <a:pPr algn="ctr">
                  <a:defRPr/>
                </a:pPr>
                <a:r>
                  <a:rPr lang="en-US" cap="none" sz="1000" b="1" i="0" u="none" baseline="0">
                    <a:solidFill>
                      <a:srgbClr val="000000"/>
                    </a:solidFill>
                  </a:rPr>
                  <a:t>Drag Force, [N]</a:t>
                </a:r>
              </a:p>
            </c:rich>
          </c:tx>
          <c:layout>
            <c:manualLayout>
              <c:xMode val="factor"/>
              <c:yMode val="factor"/>
              <c:x val="0.25675"/>
              <c:y val="-0.00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7293986"/>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5"/>
          <c:w val="0.95825"/>
          <c:h val="0.88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xVal>
            <c:numRef>
              <c:f>'Drag and Lift calibration'!$C$15:$C$19</c:f>
              <c:numCache/>
            </c:numRef>
          </c:xVal>
          <c:yVal>
            <c:numRef>
              <c:f>'Drag and Lift calibration'!$B$15:$B$19</c:f>
              <c:numCache/>
            </c:numRef>
          </c:yVal>
          <c:smooth val="0"/>
        </c:ser>
        <c:axId val="913996"/>
        <c:axId val="8225965"/>
      </c:scatterChart>
      <c:valAx>
        <c:axId val="913996"/>
        <c:scaling>
          <c:orientation val="minMax"/>
          <c:max val="0"/>
          <c:min val="-1"/>
        </c:scaling>
        <c:axPos val="b"/>
        <c:title>
          <c:tx>
            <c:rich>
              <a:bodyPr vert="horz" rot="0" anchor="ctr"/>
              <a:lstStyle/>
              <a:p>
                <a:pPr algn="ctr">
                  <a:defRPr/>
                </a:pPr>
                <a:r>
                  <a:rPr lang="en-US" cap="none" sz="1000" b="1" i="0" u="none" baseline="0">
                    <a:solidFill>
                      <a:srgbClr val="000000"/>
                    </a:solidFill>
                  </a:rPr>
                  <a:t>Load Cell Output, [Volts]</a:t>
                </a:r>
              </a:p>
            </c:rich>
          </c:tx>
          <c:layout>
            <c:manualLayout>
              <c:xMode val="factor"/>
              <c:yMode val="factor"/>
              <c:x val="-0.005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225965"/>
        <c:crosses val="autoZero"/>
        <c:crossBetween val="midCat"/>
        <c:dispUnits/>
      </c:valAx>
      <c:valAx>
        <c:axId val="8225965"/>
        <c:scaling>
          <c:orientation val="minMax"/>
          <c:min val="0"/>
        </c:scaling>
        <c:axPos val="l"/>
        <c:title>
          <c:tx>
            <c:rich>
              <a:bodyPr vert="horz" rot="-5400000" anchor="ctr"/>
              <a:lstStyle/>
              <a:p>
                <a:pPr algn="ctr">
                  <a:defRPr/>
                </a:pPr>
                <a:r>
                  <a:rPr lang="en-US" cap="none" sz="1000" b="1" i="0" u="none" baseline="0">
                    <a:solidFill>
                      <a:srgbClr val="000000"/>
                    </a:solidFill>
                  </a:rPr>
                  <a:t>Lift  Force, [N]</a:t>
                </a:r>
              </a:p>
            </c:rich>
          </c:tx>
          <c:layout>
            <c:manualLayout>
              <c:xMode val="factor"/>
              <c:yMode val="factor"/>
              <c:x val="0.25675"/>
              <c:y val="-0.004"/>
            </c:manualLayout>
          </c:layout>
          <c:overlay val="0"/>
          <c:spPr>
            <a:noFill/>
            <a:ln w="3175">
              <a:noFill/>
            </a:ln>
          </c:spPr>
        </c:title>
        <c:delete val="0"/>
        <c:numFmt formatCode="0" sourceLinked="0"/>
        <c:majorTickMark val="out"/>
        <c:minorTickMark val="none"/>
        <c:tickLblPos val="nextTo"/>
        <c:spPr>
          <a:ln w="3175">
            <a:solidFill>
              <a:srgbClr val="808080"/>
            </a:solidFill>
          </a:ln>
        </c:spPr>
        <c:crossAx val="913996"/>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Lift (Cl) Distribution for AoA 0°</a:t>
            </a:r>
          </a:p>
        </c:rich>
      </c:tx>
      <c:layout>
        <c:manualLayout>
          <c:xMode val="factor"/>
          <c:yMode val="factor"/>
          <c:x val="0.0305"/>
          <c:y val="0.8835"/>
        </c:manualLayout>
      </c:layout>
      <c:spPr>
        <a:noFill/>
        <a:ln w="3175">
          <a:noFill/>
        </a:ln>
      </c:spPr>
    </c:title>
    <c:plotArea>
      <c:layout>
        <c:manualLayout>
          <c:xMode val="edge"/>
          <c:yMode val="edge"/>
          <c:x val="0.10375"/>
          <c:y val="0.09775"/>
          <c:w val="0.825"/>
          <c:h val="0.6717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data'!$F$4:$F$11</c:f>
              <c:numCache>
                <c:ptCount val="8"/>
                <c:pt idx="0">
                  <c:v>0</c:v>
                </c:pt>
                <c:pt idx="1">
                  <c:v>4</c:v>
                </c:pt>
                <c:pt idx="2">
                  <c:v>8</c:v>
                </c:pt>
                <c:pt idx="3">
                  <c:v>12</c:v>
                </c:pt>
                <c:pt idx="4">
                  <c:v>16</c:v>
                </c:pt>
              </c:numCache>
            </c:numRef>
          </c:xVal>
          <c:yVal>
            <c:numRef>
              <c:f>'Reference data'!$G$4:$G$11</c:f>
              <c:numCache>
                <c:ptCount val="8"/>
                <c:pt idx="0">
                  <c:v>0.184</c:v>
                </c:pt>
                <c:pt idx="1">
                  <c:v>0.386</c:v>
                </c:pt>
                <c:pt idx="2">
                  <c:v>0.64</c:v>
                </c:pt>
                <c:pt idx="3">
                  <c:v>0.845</c:v>
                </c:pt>
                <c:pt idx="4">
                  <c:v>1.038</c:v>
                </c:pt>
              </c:numCache>
            </c:numRef>
          </c:yVal>
          <c:smooth val="0"/>
        </c:ser>
        <c:ser>
          <c:idx val="0"/>
          <c:order val="1"/>
          <c:tx>
            <c:v>Pressure Distribution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0'!$F$105</c:f>
              <c:numCache/>
            </c:numRef>
          </c:xVal>
          <c:yVal>
            <c:numRef>
              <c:f>'Data acqu, reduct, UA, AoA 0'!$E$105</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0'!$F$105</c:f>
              <c:numCache/>
            </c:numRef>
          </c:xVal>
          <c:yVal>
            <c:numRef>
              <c:f>'Data acqu, reduct, UA, AoA 0'!$E$106</c:f>
              <c:numCache/>
            </c:numRef>
          </c:yVal>
          <c:smooth val="0"/>
        </c:ser>
        <c:axId val="36242130"/>
        <c:axId val="57743715"/>
      </c:scatterChart>
      <c:valAx>
        <c:axId val="36242130"/>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1075"/>
              <c:y val="-0.01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7743715"/>
        <c:crosses val="autoZero"/>
        <c:crossBetween val="midCat"/>
        <c:dispUnits/>
        <c:majorUnit val="4"/>
      </c:valAx>
      <c:valAx>
        <c:axId val="5774371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Cl</a:t>
                </a:r>
              </a:p>
            </c:rich>
          </c:tx>
          <c:layout>
            <c:manualLayout>
              <c:xMode val="factor"/>
              <c:yMode val="factor"/>
              <c:x val="-0.0062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6242130"/>
        <c:crosses val="autoZero"/>
        <c:crossBetween val="midCat"/>
        <c:dispUnits/>
      </c:valAx>
      <c:spPr>
        <a:solidFill>
          <a:srgbClr val="FFFFFF"/>
        </a:solidFill>
        <a:ln w="12700">
          <a:solidFill>
            <a:srgbClr val="000000"/>
          </a:solidFill>
        </a:ln>
      </c:spPr>
    </c:plotArea>
    <c:legend>
      <c:legendPos val="t"/>
      <c:layout>
        <c:manualLayout>
          <c:xMode val="edge"/>
          <c:yMode val="edge"/>
          <c:x val="0.10075"/>
          <c:y val="0.114"/>
          <c:w val="0.54775"/>
          <c:h val="0.181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Drag (Cd) Distribution for AoA 0°</a:t>
            </a:r>
          </a:p>
        </c:rich>
      </c:tx>
      <c:layout>
        <c:manualLayout>
          <c:xMode val="factor"/>
          <c:yMode val="factor"/>
          <c:x val="0.09975"/>
          <c:y val="0.8835"/>
        </c:manualLayout>
      </c:layout>
      <c:spPr>
        <a:noFill/>
        <a:ln w="3175">
          <a:noFill/>
        </a:ln>
      </c:spPr>
    </c:title>
    <c:plotArea>
      <c:layout>
        <c:manualLayout>
          <c:xMode val="edge"/>
          <c:yMode val="edge"/>
          <c:x val="0.103"/>
          <c:y val="0.12175"/>
          <c:w val="0.82475"/>
          <c:h val="0.646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data'!$F$17:$F$21</c:f>
              <c:numCache>
                <c:ptCount val="5"/>
                <c:pt idx="0">
                  <c:v>0</c:v>
                </c:pt>
                <c:pt idx="1">
                  <c:v>4</c:v>
                </c:pt>
                <c:pt idx="2">
                  <c:v>8</c:v>
                </c:pt>
                <c:pt idx="3">
                  <c:v>12</c:v>
                </c:pt>
                <c:pt idx="4">
                  <c:v>16</c:v>
                </c:pt>
              </c:numCache>
            </c:numRef>
          </c:xVal>
          <c:yVal>
            <c:numRef>
              <c:f>'Reference data'!$G$17:$G$21</c:f>
              <c:numCache>
                <c:ptCount val="5"/>
                <c:pt idx="0">
                  <c:v>0.017</c:v>
                </c:pt>
                <c:pt idx="1">
                  <c:v>0.0301</c:v>
                </c:pt>
                <c:pt idx="2">
                  <c:v>0.0425</c:v>
                </c:pt>
                <c:pt idx="3">
                  <c:v>0.0642</c:v>
                </c:pt>
                <c:pt idx="4">
                  <c:v>0.109</c:v>
                </c:pt>
              </c:numCache>
            </c:numRef>
          </c:yVal>
          <c:smooth val="0"/>
        </c:ser>
        <c:ser>
          <c:idx val="2"/>
          <c:order val="1"/>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0'!$F$105</c:f>
              <c:numCache/>
            </c:numRef>
          </c:xVal>
          <c:yVal>
            <c:numRef>
              <c:f>'Data acqu, reduct, UA, AoA 0'!$E$107</c:f>
              <c:numCache/>
            </c:numRef>
          </c:yVal>
          <c:smooth val="0"/>
        </c:ser>
        <c:axId val="49931388"/>
        <c:axId val="46729309"/>
      </c:scatterChart>
      <c:valAx>
        <c:axId val="49931388"/>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11"/>
              <c:y val="-0.011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6729309"/>
        <c:crosses val="autoZero"/>
        <c:crossBetween val="midCat"/>
        <c:dispUnits/>
        <c:majorUnit val="4"/>
      </c:valAx>
      <c:valAx>
        <c:axId val="4672930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Cd</a:t>
                </a:r>
              </a:p>
            </c:rich>
          </c:tx>
          <c:layout>
            <c:manualLayout>
              <c:xMode val="factor"/>
              <c:yMode val="factor"/>
              <c:x val="-0.00775"/>
              <c:y val="-0.01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9931388"/>
        <c:crosses val="autoZero"/>
        <c:crossBetween val="midCat"/>
        <c:dispUnits/>
      </c:valAx>
      <c:spPr>
        <a:solidFill>
          <a:srgbClr val="FFFFFF"/>
        </a:solidFill>
        <a:ln w="12700">
          <a:solidFill>
            <a:srgbClr val="000000"/>
          </a:solidFill>
        </a:ln>
      </c:spPr>
    </c:plotArea>
    <c:legend>
      <c:legendPos val="t"/>
      <c:layout>
        <c:manualLayout>
          <c:xMode val="edge"/>
          <c:yMode val="edge"/>
          <c:x val="0.14775"/>
          <c:y val="0.13175"/>
          <c:w val="0.46175"/>
          <c:h val="0.181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Pressure (Cp ) Distribution</a:t>
            </a:r>
          </a:p>
        </c:rich>
      </c:tx>
      <c:layout>
        <c:manualLayout>
          <c:xMode val="factor"/>
          <c:yMode val="factor"/>
          <c:x val="0.04125"/>
          <c:y val="0.88375"/>
        </c:manualLayout>
      </c:layout>
      <c:spPr>
        <a:noFill/>
        <a:ln w="3175">
          <a:noFill/>
        </a:ln>
      </c:spPr>
    </c:title>
    <c:plotArea>
      <c:layout>
        <c:manualLayout>
          <c:xMode val="edge"/>
          <c:yMode val="edge"/>
          <c:x val="-0.00225"/>
          <c:y val="0.05125"/>
          <c:w val="0.9845"/>
          <c:h val="0.7602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data'!$C$4:$C$33</c:f>
              <c:numCache>
                <c:ptCount val="30"/>
                <c:pt idx="0">
                  <c:v>0</c:v>
                </c:pt>
                <c:pt idx="1">
                  <c:v>1.25</c:v>
                </c:pt>
                <c:pt idx="2">
                  <c:v>2.5</c:v>
                </c:pt>
                <c:pt idx="3">
                  <c:v>5</c:v>
                </c:pt>
                <c:pt idx="4">
                  <c:v>7.5</c:v>
                </c:pt>
                <c:pt idx="5">
                  <c:v>10</c:v>
                </c:pt>
                <c:pt idx="6">
                  <c:v>15</c:v>
                </c:pt>
                <c:pt idx="7">
                  <c:v>20</c:v>
                </c:pt>
                <c:pt idx="8">
                  <c:v>30</c:v>
                </c:pt>
                <c:pt idx="9">
                  <c:v>40</c:v>
                </c:pt>
                <c:pt idx="10">
                  <c:v>50</c:v>
                </c:pt>
                <c:pt idx="11">
                  <c:v>60</c:v>
                </c:pt>
                <c:pt idx="12">
                  <c:v>70</c:v>
                </c:pt>
                <c:pt idx="13">
                  <c:v>80</c:v>
                </c:pt>
                <c:pt idx="14">
                  <c:v>90</c:v>
                </c:pt>
                <c:pt idx="15">
                  <c:v>100</c:v>
                </c:pt>
                <c:pt idx="16">
                  <c:v>90</c:v>
                </c:pt>
                <c:pt idx="17">
                  <c:v>80</c:v>
                </c:pt>
                <c:pt idx="18">
                  <c:v>70</c:v>
                </c:pt>
                <c:pt idx="19">
                  <c:v>60</c:v>
                </c:pt>
                <c:pt idx="20">
                  <c:v>50</c:v>
                </c:pt>
                <c:pt idx="21">
                  <c:v>40</c:v>
                </c:pt>
                <c:pt idx="22">
                  <c:v>30</c:v>
                </c:pt>
                <c:pt idx="23">
                  <c:v>20</c:v>
                </c:pt>
                <c:pt idx="24">
                  <c:v>15</c:v>
                </c:pt>
                <c:pt idx="25">
                  <c:v>10</c:v>
                </c:pt>
                <c:pt idx="26">
                  <c:v>7.5</c:v>
                </c:pt>
                <c:pt idx="27">
                  <c:v>5</c:v>
                </c:pt>
                <c:pt idx="28">
                  <c:v>2.5</c:v>
                </c:pt>
                <c:pt idx="29">
                  <c:v>1.25</c:v>
                </c:pt>
              </c:numCache>
            </c:numRef>
          </c:xVal>
          <c:yVal>
            <c:numRef>
              <c:f>'Reference data'!$D$4:$D$33</c:f>
              <c:numCache>
                <c:ptCount val="30"/>
                <c:pt idx="0">
                  <c:v>-0.7851331487368816</c:v>
                </c:pt>
                <c:pt idx="1">
                  <c:v>-1.9841554712337195</c:v>
                </c:pt>
                <c:pt idx="2">
                  <c:v>-2.2082350528150956</c:v>
                </c:pt>
                <c:pt idx="3">
                  <c:v>-2.2090896660171606</c:v>
                </c:pt>
                <c:pt idx="4">
                  <c:v>-2.0686767169179228</c:v>
                </c:pt>
                <c:pt idx="5">
                  <c:v>-1.8835674973506988</c:v>
                </c:pt>
                <c:pt idx="6">
                  <c:v>-1.6511981677092946</c:v>
                </c:pt>
                <c:pt idx="7">
                  <c:v>-1.5204423477933886</c:v>
                </c:pt>
                <c:pt idx="8">
                  <c:v>-1.0734796431135267</c:v>
                </c:pt>
                <c:pt idx="9">
                  <c:v>-0.907257375311934</c:v>
                </c:pt>
                <c:pt idx="10">
                  <c:v>-0.7547089187433768</c:v>
                </c:pt>
                <c:pt idx="11">
                  <c:v>-0.5868628858578607</c:v>
                </c:pt>
                <c:pt idx="12">
                  <c:v>-0.417991317129867</c:v>
                </c:pt>
                <c:pt idx="13">
                  <c:v>-0.26672478036440705</c:v>
                </c:pt>
                <c:pt idx="14">
                  <c:v>-0.1195603869688579</c:v>
                </c:pt>
                <c:pt idx="15">
                  <c:v>0.01709226404129491</c:v>
                </c:pt>
                <c:pt idx="16">
                  <c:v>0.022818172495128703</c:v>
                </c:pt>
                <c:pt idx="17">
                  <c:v>0.00846067070044098</c:v>
                </c:pt>
                <c:pt idx="18">
                  <c:v>0.01820326120397908</c:v>
                </c:pt>
                <c:pt idx="19">
                  <c:v>0.03546644788568694</c:v>
                </c:pt>
                <c:pt idx="20">
                  <c:v>0.06725805900249547</c:v>
                </c:pt>
                <c:pt idx="21">
                  <c:v>0.10152804840529177</c:v>
                </c:pt>
                <c:pt idx="22">
                  <c:v>0.14075479438006358</c:v>
                </c:pt>
                <c:pt idx="23">
                  <c:v>0.20356886473182237</c:v>
                </c:pt>
                <c:pt idx="24">
                  <c:v>0.2364714730113151</c:v>
                </c:pt>
                <c:pt idx="25">
                  <c:v>0.2759546029467063</c:v>
                </c:pt>
                <c:pt idx="26">
                  <c:v>0.3602194646702902</c:v>
                </c:pt>
                <c:pt idx="27">
                  <c:v>0.4867022185758726</c:v>
                </c:pt>
                <c:pt idx="28">
                  <c:v>0.6621543089597648</c:v>
                </c:pt>
                <c:pt idx="29">
                  <c:v>0.9287936280039654</c:v>
                </c:pt>
              </c:numCache>
            </c:numRef>
          </c:yVal>
          <c:smooth val="0"/>
        </c:ser>
        <c:ser>
          <c:idx val="0"/>
          <c:order val="1"/>
          <c:tx>
            <c:v>Experimental Data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16'!$C$63:$C$93</c:f>
              <c:numCache/>
            </c:numRef>
          </c:xVal>
          <c:yVal>
            <c:numRef>
              <c:f>'Data acqu, reduct, UA, AoA 16'!$E$63:$E$93</c:f>
              <c:numCache/>
            </c:numRef>
          </c:yVal>
          <c:smooth val="0"/>
        </c:ser>
        <c:axId val="17910598"/>
        <c:axId val="26977655"/>
      </c:scatterChart>
      <c:valAx>
        <c:axId val="17910598"/>
        <c:scaling>
          <c:orientation val="minMax"/>
          <c:max val="100"/>
        </c:scaling>
        <c:axPos val="b"/>
        <c:title>
          <c:tx>
            <c:rich>
              <a:bodyPr vert="horz" rot="0" anchor="ctr"/>
              <a:lstStyle/>
              <a:p>
                <a:pPr algn="ctr">
                  <a:defRPr/>
                </a:pPr>
                <a:r>
                  <a:rPr lang="en-US" cap="none" sz="1000" b="1" i="0" u="none" baseline="0">
                    <a:solidFill>
                      <a:srgbClr val="000000"/>
                    </a:solidFill>
                    <a:latin typeface="Arial"/>
                    <a:ea typeface="Arial"/>
                    <a:cs typeface="Arial"/>
                  </a:rPr>
                  <a:t>X/Chord</a:t>
                </a:r>
              </a:p>
            </c:rich>
          </c:tx>
          <c:layout>
            <c:manualLayout>
              <c:xMode val="factor"/>
              <c:yMode val="factor"/>
              <c:x val="-0.00375"/>
              <c:y val="-0.006"/>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6977655"/>
        <c:crosses val="autoZero"/>
        <c:crossBetween val="midCat"/>
        <c:dispUnits/>
      </c:valAx>
      <c:valAx>
        <c:axId val="26977655"/>
        <c:scaling>
          <c:orientation val="minMax"/>
          <c:max val="1.5"/>
          <c:min val="-2.5"/>
        </c:scaling>
        <c:axPos val="l"/>
        <c:title>
          <c:tx>
            <c:rich>
              <a:bodyPr vert="horz" rot="-5400000" anchor="ctr"/>
              <a:lstStyle/>
              <a:p>
                <a:pPr algn="ctr">
                  <a:defRPr/>
                </a:pPr>
                <a:r>
                  <a:rPr lang="en-US" cap="none" sz="1000" b="1" i="0" u="none" baseline="0">
                    <a:solidFill>
                      <a:srgbClr val="000000"/>
                    </a:solidFill>
                    <a:latin typeface="Arial"/>
                    <a:ea typeface="Arial"/>
                    <a:cs typeface="Arial"/>
                  </a:rPr>
                  <a:t>Cp</a:t>
                </a:r>
              </a:p>
            </c:rich>
          </c:tx>
          <c:layout>
            <c:manualLayout>
              <c:xMode val="factor"/>
              <c:yMode val="factor"/>
              <c:x val="0.01475"/>
              <c:y val="0.029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7910598"/>
        <c:crosses val="autoZero"/>
        <c:crossBetween val="midCat"/>
        <c:dispUnits/>
      </c:valAx>
      <c:spPr>
        <a:solidFill>
          <a:srgbClr val="FFFFFF"/>
        </a:solidFill>
        <a:ln w="12700">
          <a:solidFill>
            <a:srgbClr val="000000"/>
          </a:solidFill>
        </a:ln>
      </c:spPr>
    </c:plotArea>
    <c:legend>
      <c:legendPos val="t"/>
      <c:layout>
        <c:manualLayout>
          <c:xMode val="edge"/>
          <c:yMode val="edge"/>
          <c:x val="0.60075"/>
          <c:y val="0.11625"/>
          <c:w val="0.31875"/>
          <c:h val="0.1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Lift (Cl) Distribution for AoA 16°</a:t>
            </a:r>
          </a:p>
        </c:rich>
      </c:tx>
      <c:layout>
        <c:manualLayout>
          <c:xMode val="factor"/>
          <c:yMode val="factor"/>
          <c:x val="0.03925"/>
          <c:y val="0.8835"/>
        </c:manualLayout>
      </c:layout>
      <c:spPr>
        <a:noFill/>
        <a:ln w="3175">
          <a:noFill/>
        </a:ln>
      </c:spPr>
    </c:title>
    <c:plotArea>
      <c:layout>
        <c:manualLayout>
          <c:xMode val="edge"/>
          <c:yMode val="edge"/>
          <c:x val="0.10375"/>
          <c:y val="0.05025"/>
          <c:w val="0.825"/>
          <c:h val="0.721"/>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data'!$F$4:$F$11</c:f>
              <c:numCache>
                <c:ptCount val="8"/>
                <c:pt idx="0">
                  <c:v>0</c:v>
                </c:pt>
                <c:pt idx="1">
                  <c:v>4</c:v>
                </c:pt>
                <c:pt idx="2">
                  <c:v>8</c:v>
                </c:pt>
                <c:pt idx="3">
                  <c:v>12</c:v>
                </c:pt>
                <c:pt idx="4">
                  <c:v>16</c:v>
                </c:pt>
              </c:numCache>
            </c:numRef>
          </c:xVal>
          <c:yVal>
            <c:numRef>
              <c:f>'Reference data'!$G$4:$G$11</c:f>
              <c:numCache>
                <c:ptCount val="8"/>
                <c:pt idx="0">
                  <c:v>0.184</c:v>
                </c:pt>
                <c:pt idx="1">
                  <c:v>0.386</c:v>
                </c:pt>
                <c:pt idx="2">
                  <c:v>0.64</c:v>
                </c:pt>
                <c:pt idx="3">
                  <c:v>0.845</c:v>
                </c:pt>
                <c:pt idx="4">
                  <c:v>1.038</c:v>
                </c:pt>
              </c:numCache>
            </c:numRef>
          </c:yVal>
          <c:smooth val="0"/>
        </c:ser>
        <c:ser>
          <c:idx val="0"/>
          <c:order val="1"/>
          <c:tx>
            <c:v>Pressure Distribution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16'!$F$130</c:f>
              <c:numCache/>
            </c:numRef>
          </c:xVal>
          <c:yVal>
            <c:numRef>
              <c:f>'Data acqu, reduct, UA, AoA 16'!$E$130</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16'!$F$130</c:f>
              <c:numCache/>
            </c:numRef>
          </c:xVal>
          <c:yVal>
            <c:numRef>
              <c:f>'Data acqu, reduct, UA, AoA 16'!$E$132</c:f>
              <c:numCache/>
            </c:numRef>
          </c:yVal>
          <c:smooth val="0"/>
        </c:ser>
        <c:axId val="41472304"/>
        <c:axId val="37706417"/>
      </c:scatterChart>
      <c:valAx>
        <c:axId val="41472304"/>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095"/>
              <c:y val="-0.01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7706417"/>
        <c:crosses val="autoZero"/>
        <c:crossBetween val="midCat"/>
        <c:dispUnits/>
        <c:majorUnit val="4"/>
      </c:valAx>
      <c:valAx>
        <c:axId val="3770641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Cl</a:t>
                </a:r>
              </a:p>
            </c:rich>
          </c:tx>
          <c:layout>
            <c:manualLayout>
              <c:xMode val="factor"/>
              <c:yMode val="factor"/>
              <c:x val="-0.00625"/>
              <c:y val="-0.006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1472304"/>
        <c:crosses val="autoZero"/>
        <c:crossBetween val="midCat"/>
        <c:dispUnits/>
      </c:valAx>
      <c:spPr>
        <a:solidFill>
          <a:srgbClr val="FFFFFF"/>
        </a:solidFill>
        <a:ln w="12700">
          <a:solidFill>
            <a:srgbClr val="000000"/>
          </a:solidFill>
        </a:ln>
      </c:spPr>
    </c:plotArea>
    <c:legend>
      <c:legendPos val="t"/>
      <c:layout>
        <c:manualLayout>
          <c:xMode val="edge"/>
          <c:yMode val="edge"/>
          <c:x val="0.1085"/>
          <c:y val="0.08175"/>
          <c:w val="0.54775"/>
          <c:h val="0.181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Drag (Cd) Distribution for AoA 16°</a:t>
            </a:r>
          </a:p>
        </c:rich>
      </c:tx>
      <c:layout>
        <c:manualLayout>
          <c:xMode val="factor"/>
          <c:yMode val="factor"/>
          <c:x val="0.092"/>
          <c:y val="0.8835"/>
        </c:manualLayout>
      </c:layout>
      <c:spPr>
        <a:noFill/>
        <a:ln w="3175">
          <a:noFill/>
        </a:ln>
      </c:spPr>
    </c:title>
    <c:plotArea>
      <c:layout>
        <c:manualLayout>
          <c:xMode val="edge"/>
          <c:yMode val="edge"/>
          <c:x val="0.096"/>
          <c:y val="0.09775"/>
          <c:w val="0.8315"/>
          <c:h val="0.676"/>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data'!$F$17:$F$21</c:f>
              <c:numCache>
                <c:ptCount val="5"/>
                <c:pt idx="0">
                  <c:v>0</c:v>
                </c:pt>
                <c:pt idx="1">
                  <c:v>4</c:v>
                </c:pt>
                <c:pt idx="2">
                  <c:v>8</c:v>
                </c:pt>
                <c:pt idx="3">
                  <c:v>12</c:v>
                </c:pt>
                <c:pt idx="4">
                  <c:v>16</c:v>
                </c:pt>
              </c:numCache>
            </c:numRef>
          </c:xVal>
          <c:yVal>
            <c:numRef>
              <c:f>'Reference data'!$G$17:$G$21</c:f>
              <c:numCache>
                <c:ptCount val="5"/>
                <c:pt idx="0">
                  <c:v>0.017</c:v>
                </c:pt>
                <c:pt idx="1">
                  <c:v>0.0301</c:v>
                </c:pt>
                <c:pt idx="2">
                  <c:v>0.0425</c:v>
                </c:pt>
                <c:pt idx="3">
                  <c:v>0.0642</c:v>
                </c:pt>
                <c:pt idx="4">
                  <c:v>0.109</c:v>
                </c:pt>
              </c:numCache>
            </c:numRef>
          </c:yVal>
          <c:smooth val="0"/>
        </c:ser>
        <c:ser>
          <c:idx val="0"/>
          <c:order val="1"/>
          <c:tx>
            <c:v>Wake Velocity Profile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16'!$F$130</c:f>
              <c:numCache/>
            </c:numRef>
          </c:xVal>
          <c:yVal>
            <c:numRef>
              <c:f>'Data acqu, reduct, UA, AoA 16'!$E$131</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16'!$F$130</c:f>
              <c:numCache/>
            </c:numRef>
          </c:xVal>
          <c:yVal>
            <c:numRef>
              <c:f>'Data acqu, reduct, UA, AoA 16'!$E$133</c:f>
              <c:numCache/>
            </c:numRef>
          </c:yVal>
          <c:smooth val="0"/>
        </c:ser>
        <c:axId val="3813434"/>
        <c:axId val="34320907"/>
      </c:scatterChart>
      <c:valAx>
        <c:axId val="3813434"/>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0975"/>
              <c:y val="-0.01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4320907"/>
        <c:crosses val="autoZero"/>
        <c:crossBetween val="midCat"/>
        <c:dispUnits/>
        <c:majorUnit val="4"/>
      </c:valAx>
      <c:valAx>
        <c:axId val="3432090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Cd</a:t>
                </a:r>
              </a:p>
            </c:rich>
          </c:tx>
          <c:layout>
            <c:manualLayout>
              <c:xMode val="factor"/>
              <c:yMode val="factor"/>
              <c:x val="-0.00675"/>
              <c:y val="-0.01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813434"/>
        <c:crosses val="autoZero"/>
        <c:crossBetween val="midCat"/>
        <c:dispUnits/>
      </c:valAx>
      <c:spPr>
        <a:solidFill>
          <a:srgbClr val="FFFFFF"/>
        </a:solidFill>
        <a:ln w="12700">
          <a:solidFill>
            <a:srgbClr val="000000"/>
          </a:solidFill>
        </a:ln>
      </c:spPr>
    </c:plotArea>
    <c:legend>
      <c:legendPos val="t"/>
      <c:layout>
        <c:manualLayout>
          <c:xMode val="edge"/>
          <c:yMode val="edge"/>
          <c:x val="0.17"/>
          <c:y val="0.121"/>
          <c:w val="0.4645"/>
          <c:h val="0.181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Wake Velocity Profile</a:t>
            </a:r>
          </a:p>
        </c:rich>
      </c:tx>
      <c:layout>
        <c:manualLayout>
          <c:xMode val="factor"/>
          <c:yMode val="factor"/>
          <c:x val="0.06125"/>
          <c:y val="0.8915"/>
        </c:manualLayout>
      </c:layout>
      <c:spPr>
        <a:noFill/>
        <a:ln w="3175">
          <a:noFill/>
        </a:ln>
      </c:spPr>
    </c:title>
    <c:plotArea>
      <c:layout>
        <c:manualLayout>
          <c:xMode val="edge"/>
          <c:yMode val="edge"/>
          <c:x val="0.07275"/>
          <c:y val="-0.004"/>
          <c:w val="0.91725"/>
          <c:h val="0.80175"/>
        </c:manualLayout>
      </c:layout>
      <c:scatterChart>
        <c:scatterStyle val="lineMarker"/>
        <c:varyColors val="0"/>
        <c:ser>
          <c:idx val="0"/>
          <c:order val="0"/>
          <c:tx>
            <c:v>Experimental Data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16'!$D$100:$D$120</c:f>
              <c:numCache/>
            </c:numRef>
          </c:xVal>
          <c:yVal>
            <c:numRef>
              <c:f>'Data acqu, reduct, UA, AoA 16'!$C$100:$C$120</c:f>
              <c:numCache/>
            </c:numRef>
          </c:yVal>
          <c:smooth val="0"/>
        </c:ser>
        <c:axId val="40452708"/>
        <c:axId val="28530053"/>
      </c:scatterChart>
      <c:valAx>
        <c:axId val="404527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u/U∞
</a:t>
                </a:r>
              </a:p>
            </c:rich>
          </c:tx>
          <c:layout>
            <c:manualLayout>
              <c:xMode val="factor"/>
              <c:yMode val="factor"/>
              <c:x val="0.007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530053"/>
        <c:crosses val="autoZero"/>
        <c:crossBetween val="midCat"/>
        <c:dispUnits/>
      </c:valAx>
      <c:valAx>
        <c:axId val="285300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Y/Chord</a:t>
                </a:r>
              </a:p>
            </c:rich>
          </c:tx>
          <c:layout>
            <c:manualLayout>
              <c:xMode val="factor"/>
              <c:yMode val="factor"/>
              <c:x val="-0.005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452708"/>
        <c:crosses val="autoZero"/>
        <c:crossBetween val="midCat"/>
        <c:dispUnits/>
      </c:valAx>
      <c:spPr>
        <a:solidFill>
          <a:srgbClr val="FFFFFF"/>
        </a:solidFill>
        <a:ln w="3175">
          <a:noFill/>
        </a:ln>
      </c:spPr>
    </c:plotArea>
    <c:legend>
      <c:legendPos val="r"/>
      <c:layout>
        <c:manualLayout>
          <c:xMode val="edge"/>
          <c:yMode val="edge"/>
          <c:x val="0.6075"/>
          <c:y val="0.119"/>
          <c:w val="0.2595"/>
          <c:h val="0.05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Lift (Cl) Distribution</a:t>
            </a:r>
          </a:p>
        </c:rich>
      </c:tx>
      <c:layout>
        <c:manualLayout>
          <c:xMode val="factor"/>
          <c:yMode val="factor"/>
          <c:x val="-0.01925"/>
          <c:y val="0.88375"/>
        </c:manualLayout>
      </c:layout>
      <c:spPr>
        <a:noFill/>
        <a:ln w="3175">
          <a:noFill/>
        </a:ln>
      </c:spPr>
    </c:title>
    <c:plotArea>
      <c:layout>
        <c:manualLayout>
          <c:xMode val="edge"/>
          <c:yMode val="edge"/>
          <c:x val="0.0275"/>
          <c:y val="0.051"/>
          <c:w val="0.923"/>
          <c:h val="0.8137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data'!$F$4:$F$11</c:f>
              <c:numCache>
                <c:ptCount val="8"/>
                <c:pt idx="0">
                  <c:v>0</c:v>
                </c:pt>
                <c:pt idx="1">
                  <c:v>4</c:v>
                </c:pt>
                <c:pt idx="2">
                  <c:v>8</c:v>
                </c:pt>
                <c:pt idx="3">
                  <c:v>12</c:v>
                </c:pt>
                <c:pt idx="4">
                  <c:v>16</c:v>
                </c:pt>
              </c:numCache>
            </c:numRef>
          </c:xVal>
          <c:yVal>
            <c:numRef>
              <c:f>'Reference data'!$G$4:$G$11</c:f>
              <c:numCache>
                <c:ptCount val="8"/>
                <c:pt idx="0">
                  <c:v>0.184</c:v>
                </c:pt>
                <c:pt idx="1">
                  <c:v>0.386</c:v>
                </c:pt>
                <c:pt idx="2">
                  <c:v>0.64</c:v>
                </c:pt>
                <c:pt idx="3">
                  <c:v>0.845</c:v>
                </c:pt>
                <c:pt idx="4">
                  <c:v>1.038</c:v>
                </c:pt>
              </c:numCache>
            </c:numRef>
          </c:yVal>
          <c:smooth val="0"/>
        </c:ser>
        <c:ser>
          <c:idx val="0"/>
          <c:order val="1"/>
          <c:tx>
            <c:v>Pressure Distribution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16'!$N$166:$N$167</c:f>
              <c:numCache/>
            </c:numRef>
          </c:xVal>
          <c:yVal>
            <c:numRef>
              <c:f>'Data acqu, reduct, UA, AoA 16'!$M$166:$M$167</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16'!$N$169:$N$170</c:f>
              <c:numCache/>
            </c:numRef>
          </c:xVal>
          <c:yVal>
            <c:numRef>
              <c:f>'Data acqu, reduct, UA, AoA 16'!$M$169:$M$170</c:f>
              <c:numCache/>
            </c:numRef>
          </c:yVal>
          <c:smooth val="0"/>
        </c:ser>
        <c:axId val="55443886"/>
        <c:axId val="29232927"/>
      </c:scatterChart>
      <c:valAx>
        <c:axId val="55443886"/>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1425"/>
              <c:y val="-0.006"/>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9232927"/>
        <c:crosses val="autoZero"/>
        <c:crossBetween val="midCat"/>
        <c:dispUnits/>
        <c:majorUnit val="4"/>
      </c:valAx>
      <c:valAx>
        <c:axId val="2923292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Cl</a:t>
                </a:r>
              </a:p>
            </c:rich>
          </c:tx>
          <c:layout>
            <c:manualLayout>
              <c:xMode val="factor"/>
              <c:yMode val="factor"/>
              <c:x val="0.00575"/>
              <c:y val="0.01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5443886"/>
        <c:crosses val="autoZero"/>
        <c:crossBetween val="midCat"/>
        <c:dispUnits/>
      </c:valAx>
      <c:spPr>
        <a:solidFill>
          <a:srgbClr val="FFFFFF"/>
        </a:solidFill>
        <a:ln w="12700">
          <a:solidFill>
            <a:srgbClr val="000000"/>
          </a:solidFill>
        </a:ln>
      </c:spPr>
    </c:plotArea>
    <c:legend>
      <c:legendPos val="t"/>
      <c:layout>
        <c:manualLayout>
          <c:xMode val="edge"/>
          <c:yMode val="edge"/>
          <c:x val="0.0965"/>
          <c:y val="0.11625"/>
          <c:w val="0.46125"/>
          <c:h val="0.148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Coefficent of Drag (Cd) Distribution</a:t>
            </a:r>
          </a:p>
        </c:rich>
      </c:tx>
      <c:layout>
        <c:manualLayout>
          <c:xMode val="factor"/>
          <c:yMode val="factor"/>
          <c:x val="0.00875"/>
          <c:y val="0.88375"/>
        </c:manualLayout>
      </c:layout>
      <c:spPr>
        <a:noFill/>
        <a:ln w="3175">
          <a:noFill/>
        </a:ln>
      </c:spPr>
    </c:title>
    <c:plotArea>
      <c:layout>
        <c:manualLayout>
          <c:xMode val="edge"/>
          <c:yMode val="edge"/>
          <c:x val="0.024"/>
          <c:y val="0.05125"/>
          <c:w val="0.927"/>
          <c:h val="0.81575"/>
        </c:manualLayout>
      </c:layout>
      <c:scatterChart>
        <c:scatterStyle val="lineMarker"/>
        <c:varyColors val="0"/>
        <c:ser>
          <c:idx val="1"/>
          <c:order val="0"/>
          <c:tx>
            <c:v>Benchmark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993366"/>
                </a:solidFill>
              </a:ln>
            </c:spPr>
          </c:marker>
          <c:xVal>
            <c:numRef>
              <c:f>'Reference data'!$F$17:$F$21</c:f>
              <c:numCache>
                <c:ptCount val="5"/>
                <c:pt idx="0">
                  <c:v>0</c:v>
                </c:pt>
                <c:pt idx="1">
                  <c:v>4</c:v>
                </c:pt>
                <c:pt idx="2">
                  <c:v>8</c:v>
                </c:pt>
                <c:pt idx="3">
                  <c:v>12</c:v>
                </c:pt>
                <c:pt idx="4">
                  <c:v>16</c:v>
                </c:pt>
              </c:numCache>
            </c:numRef>
          </c:xVal>
          <c:yVal>
            <c:numRef>
              <c:f>'Reference data'!$G$17:$G$21</c:f>
              <c:numCache>
                <c:ptCount val="5"/>
                <c:pt idx="0">
                  <c:v>0.017</c:v>
                </c:pt>
                <c:pt idx="1">
                  <c:v>0.0301</c:v>
                </c:pt>
                <c:pt idx="2">
                  <c:v>0.0425</c:v>
                </c:pt>
                <c:pt idx="3">
                  <c:v>0.0642</c:v>
                </c:pt>
                <c:pt idx="4">
                  <c:v>0.109</c:v>
                </c:pt>
              </c:numCache>
            </c:numRef>
          </c:yVal>
          <c:smooth val="0"/>
        </c:ser>
        <c:ser>
          <c:idx val="0"/>
          <c:order val="1"/>
          <c:tx>
            <c:v>Wake Velocity Profile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acqu, reduct, UA, AoA 16'!$N$173</c:f>
              <c:numCache/>
            </c:numRef>
          </c:xVal>
          <c:yVal>
            <c:numRef>
              <c:f>'Data acqu, reduct, UA, AoA 16'!$M$173</c:f>
              <c:numCache/>
            </c:numRef>
          </c:yVal>
          <c:smooth val="0"/>
        </c:ser>
        <c:ser>
          <c:idx val="2"/>
          <c:order val="2"/>
          <c:tx>
            <c:v>Load Cell Measurement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'Data acqu, reduct, UA, AoA 16'!$N$175:$N$176</c:f>
              <c:numCache/>
            </c:numRef>
          </c:xVal>
          <c:yVal>
            <c:numRef>
              <c:f>'Data acqu, reduct, UA, AoA 16'!$M$175:$M$176</c:f>
              <c:numCache/>
            </c:numRef>
          </c:yVal>
          <c:smooth val="0"/>
        </c:ser>
        <c:axId val="61769752"/>
        <c:axId val="19056857"/>
      </c:scatterChart>
      <c:valAx>
        <c:axId val="61769752"/>
        <c:scaling>
          <c:orientation val="minMax"/>
          <c:max val="2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AoA</a:t>
                </a:r>
              </a:p>
            </c:rich>
          </c:tx>
          <c:layout>
            <c:manualLayout>
              <c:xMode val="factor"/>
              <c:yMode val="factor"/>
              <c:x val="0.0135"/>
              <c:y val="-0.005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9056857"/>
        <c:crosses val="autoZero"/>
        <c:crossBetween val="midCat"/>
        <c:dispUnits/>
        <c:majorUnit val="4"/>
      </c:valAx>
      <c:valAx>
        <c:axId val="19056857"/>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Cd</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1769752"/>
        <c:crosses val="autoZero"/>
        <c:crossBetween val="midCat"/>
        <c:dispUnits/>
      </c:valAx>
      <c:spPr>
        <a:solidFill>
          <a:srgbClr val="FFFFFF"/>
        </a:solidFill>
        <a:ln w="12700">
          <a:solidFill>
            <a:srgbClr val="000000"/>
          </a:solidFill>
        </a:ln>
      </c:spPr>
    </c:plotArea>
    <c:legend>
      <c:legendPos val="t"/>
      <c:layout>
        <c:manualLayout>
          <c:xMode val="edge"/>
          <c:yMode val="edge"/>
          <c:x val="0.13975"/>
          <c:y val="0.11325"/>
          <c:w val="0.41475"/>
          <c:h val="0.16"/>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 Id="rId9" Type="http://schemas.openxmlformats.org/officeDocument/2006/relationships/chart" Target="/xl/charts/chart1.xml" /><Relationship Id="rId10" Type="http://schemas.openxmlformats.org/officeDocument/2006/relationships/image" Target="../media/image16.png" /><Relationship Id="rId11" Type="http://schemas.openxmlformats.org/officeDocument/2006/relationships/chart" Target="/xl/charts/chart2.xml" /><Relationship Id="rId12" Type="http://schemas.openxmlformats.org/officeDocument/2006/relationships/chart" Target="/xl/charts/chart3.xml" /><Relationship Id="rId13" Type="http://schemas.openxmlformats.org/officeDocument/2006/relationships/image" Target="../media/image6.png" /><Relationship Id="rId14"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 Id="rId9" Type="http://schemas.openxmlformats.org/officeDocument/2006/relationships/chart" Target="/xl/charts/chart4.xml" /><Relationship Id="rId10" Type="http://schemas.openxmlformats.org/officeDocument/2006/relationships/image" Target="../media/image16.png" /><Relationship Id="rId11" Type="http://schemas.openxmlformats.org/officeDocument/2006/relationships/chart" Target="/xl/charts/chart5.xml" /><Relationship Id="rId12" Type="http://schemas.openxmlformats.org/officeDocument/2006/relationships/chart" Target="/xl/charts/chart6.xml" /><Relationship Id="rId13" Type="http://schemas.openxmlformats.org/officeDocument/2006/relationships/chart" Target="/xl/charts/chart7.xml" /><Relationship Id="rId14" Type="http://schemas.openxmlformats.org/officeDocument/2006/relationships/chart" Target="/xl/charts/chart8.xml" /><Relationship Id="rId15" Type="http://schemas.openxmlformats.org/officeDocument/2006/relationships/chart" Target="/xl/charts/chart9.xml" /><Relationship Id="rId16" Type="http://schemas.openxmlformats.org/officeDocument/2006/relationships/image" Target="../media/image6.png" /><Relationship Id="rId17"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0.4285</cdr:x>
      <cdr:y>0.19475</cdr:y>
    </cdr:from>
    <cdr:to>
      <cdr:x>0.72375</cdr:x>
      <cdr:y>0.30425</cdr:y>
    </cdr:to>
    <cdr:sp>
      <cdr:nvSpPr>
        <cdr:cNvPr id="1" name="TextBox 1"/>
        <cdr:cNvSpPr txBox="1">
          <a:spLocks noChangeArrowheads="1"/>
        </cdr:cNvSpPr>
      </cdr:nvSpPr>
      <cdr:spPr>
        <a:xfrm rot="19943452">
          <a:off x="1905000" y="647700"/>
          <a:ext cx="1314450" cy="371475"/>
        </a:xfrm>
        <a:prstGeom prst="rect">
          <a:avLst/>
        </a:prstGeom>
        <a:noFill/>
        <a:ln w="9525" cmpd="sng">
          <a:noFill/>
        </a:ln>
      </cdr:spPr>
      <cdr:txBody>
        <a:bodyPr vertOverflow="clip" wrap="square"/>
        <a:p>
          <a:pPr algn="l">
            <a:defRPr/>
          </a:pPr>
          <a:r>
            <a:rPr lang="en-US" cap="none" sz="1800" b="0" i="0" u="none" baseline="0">
              <a:solidFill>
                <a:srgbClr val="FF0000"/>
              </a:solidFill>
            </a:rPr>
            <a:t>DO NOT PRINT ME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0.3815</cdr:x>
      <cdr:y>0.26925</cdr:y>
    </cdr:from>
    <cdr:to>
      <cdr:x>0.68325</cdr:x>
      <cdr:y>0.33525</cdr:y>
    </cdr:to>
    <cdr:sp>
      <cdr:nvSpPr>
        <cdr:cNvPr id="1" name="TextBox 1"/>
        <cdr:cNvSpPr txBox="1">
          <a:spLocks noChangeArrowheads="1"/>
        </cdr:cNvSpPr>
      </cdr:nvSpPr>
      <cdr:spPr>
        <a:xfrm rot="19943452">
          <a:off x="1666875" y="895350"/>
          <a:ext cx="1323975" cy="219075"/>
        </a:xfrm>
        <a:prstGeom prst="rect">
          <a:avLst/>
        </a:prstGeom>
        <a:noFill/>
        <a:ln w="9525" cmpd="sng">
          <a:noFill/>
        </a:ln>
      </cdr:spPr>
      <cdr:txBody>
        <a:bodyPr vertOverflow="clip" wrap="square"/>
        <a:p>
          <a:pPr algn="l">
            <a:defRPr/>
          </a:pPr>
          <a:r>
            <a:rPr lang="en-US" cap="none" sz="1800" b="0" i="0" u="none" baseline="0">
              <a:solidFill>
                <a:srgbClr val="FF0000"/>
              </a:solidFill>
            </a:rPr>
            <a:t>DO NOT PRINT ME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47625</xdr:rowOff>
    </xdr:from>
    <xdr:to>
      <xdr:col>2</xdr:col>
      <xdr:colOff>476250</xdr:colOff>
      <xdr:row>32</xdr:row>
      <xdr:rowOff>9525</xdr:rowOff>
    </xdr:to>
    <xdr:pic>
      <xdr:nvPicPr>
        <xdr:cNvPr id="1" name="Picture 2"/>
        <xdr:cNvPicPr preferRelativeResize="1">
          <a:picLocks noChangeAspect="1"/>
        </xdr:cNvPicPr>
      </xdr:nvPicPr>
      <xdr:blipFill>
        <a:blip r:embed="rId1"/>
        <a:stretch>
          <a:fillRect/>
        </a:stretch>
      </xdr:blipFill>
      <xdr:spPr>
        <a:xfrm>
          <a:off x="38100" y="4600575"/>
          <a:ext cx="2400300" cy="609600"/>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19050</xdr:colOff>
      <xdr:row>143</xdr:row>
      <xdr:rowOff>152400</xdr:rowOff>
    </xdr:from>
    <xdr:to>
      <xdr:col>2</xdr:col>
      <xdr:colOff>152400</xdr:colOff>
      <xdr:row>146</xdr:row>
      <xdr:rowOff>104775</xdr:rowOff>
    </xdr:to>
    <xdr:pic>
      <xdr:nvPicPr>
        <xdr:cNvPr id="2" name="Picture 13"/>
        <xdr:cNvPicPr preferRelativeResize="1">
          <a:picLocks noChangeAspect="1"/>
        </xdr:cNvPicPr>
      </xdr:nvPicPr>
      <xdr:blipFill>
        <a:blip r:embed="rId2"/>
        <a:stretch>
          <a:fillRect/>
        </a:stretch>
      </xdr:blipFill>
      <xdr:spPr>
        <a:xfrm>
          <a:off x="19050" y="23593425"/>
          <a:ext cx="2095500" cy="438150"/>
        </a:xfrm>
        <a:prstGeom prst="rect">
          <a:avLst/>
        </a:prstGeom>
        <a:noFill/>
        <a:ln w="0" cmpd="sng">
          <a:solidFill>
            <a:srgbClr val="000000"/>
          </a:solidFill>
          <a:headEnd type="none"/>
          <a:tailEnd type="none"/>
        </a:ln>
      </xdr:spPr>
    </xdr:pic>
    <xdr:clientData/>
  </xdr:twoCellAnchor>
  <xdr:twoCellAnchor editAs="oneCell">
    <xdr:from>
      <xdr:col>2</xdr:col>
      <xdr:colOff>457200</xdr:colOff>
      <xdr:row>144</xdr:row>
      <xdr:rowOff>57150</xdr:rowOff>
    </xdr:from>
    <xdr:to>
      <xdr:col>4</xdr:col>
      <xdr:colOff>38100</xdr:colOff>
      <xdr:row>146</xdr:row>
      <xdr:rowOff>0</xdr:rowOff>
    </xdr:to>
    <xdr:pic>
      <xdr:nvPicPr>
        <xdr:cNvPr id="3" name="Picture 14"/>
        <xdr:cNvPicPr preferRelativeResize="1">
          <a:picLocks noChangeAspect="1"/>
        </xdr:cNvPicPr>
      </xdr:nvPicPr>
      <xdr:blipFill>
        <a:blip r:embed="rId3"/>
        <a:stretch>
          <a:fillRect/>
        </a:stretch>
      </xdr:blipFill>
      <xdr:spPr>
        <a:xfrm>
          <a:off x="2419350" y="23660100"/>
          <a:ext cx="1162050" cy="266700"/>
        </a:xfrm>
        <a:prstGeom prst="rect">
          <a:avLst/>
        </a:prstGeom>
        <a:noFill/>
        <a:ln w="0" cmpd="sng">
          <a:solidFill>
            <a:srgbClr val="000000"/>
          </a:solidFill>
          <a:headEnd type="none"/>
          <a:tailEnd type="none"/>
        </a:ln>
      </xdr:spPr>
    </xdr:pic>
    <xdr:clientData/>
  </xdr:twoCellAnchor>
  <xdr:twoCellAnchor editAs="oneCell">
    <xdr:from>
      <xdr:col>4</xdr:col>
      <xdr:colOff>504825</xdr:colOff>
      <xdr:row>144</xdr:row>
      <xdr:rowOff>57150</xdr:rowOff>
    </xdr:from>
    <xdr:to>
      <xdr:col>6</xdr:col>
      <xdr:colOff>114300</xdr:colOff>
      <xdr:row>146</xdr:row>
      <xdr:rowOff>9525</xdr:rowOff>
    </xdr:to>
    <xdr:pic>
      <xdr:nvPicPr>
        <xdr:cNvPr id="4" name="Picture 15"/>
        <xdr:cNvPicPr preferRelativeResize="1">
          <a:picLocks noChangeAspect="1"/>
        </xdr:cNvPicPr>
      </xdr:nvPicPr>
      <xdr:blipFill>
        <a:blip r:embed="rId4"/>
        <a:stretch>
          <a:fillRect/>
        </a:stretch>
      </xdr:blipFill>
      <xdr:spPr>
        <a:xfrm>
          <a:off x="4048125" y="23660100"/>
          <a:ext cx="1123950" cy="276225"/>
        </a:xfrm>
        <a:prstGeom prst="rect">
          <a:avLst/>
        </a:prstGeom>
        <a:noFill/>
        <a:ln w="0" cmpd="sng">
          <a:solidFill>
            <a:srgbClr val="000000"/>
          </a:solidFill>
          <a:headEnd type="none"/>
          <a:tailEnd type="none"/>
        </a:ln>
      </xdr:spPr>
    </xdr:pic>
    <xdr:clientData/>
  </xdr:twoCellAnchor>
  <xdr:twoCellAnchor editAs="oneCell">
    <xdr:from>
      <xdr:col>0</xdr:col>
      <xdr:colOff>0</xdr:colOff>
      <xdr:row>147</xdr:row>
      <xdr:rowOff>0</xdr:rowOff>
    </xdr:from>
    <xdr:to>
      <xdr:col>2</xdr:col>
      <xdr:colOff>152400</xdr:colOff>
      <xdr:row>149</xdr:row>
      <xdr:rowOff>95250</xdr:rowOff>
    </xdr:to>
    <xdr:pic>
      <xdr:nvPicPr>
        <xdr:cNvPr id="5" name="Picture 16"/>
        <xdr:cNvPicPr preferRelativeResize="1">
          <a:picLocks noChangeAspect="1"/>
        </xdr:cNvPicPr>
      </xdr:nvPicPr>
      <xdr:blipFill>
        <a:blip r:embed="rId5"/>
        <a:stretch>
          <a:fillRect/>
        </a:stretch>
      </xdr:blipFill>
      <xdr:spPr>
        <a:xfrm>
          <a:off x="0" y="24088725"/>
          <a:ext cx="2114550" cy="419100"/>
        </a:xfrm>
        <a:prstGeom prst="rect">
          <a:avLst/>
        </a:prstGeom>
        <a:noFill/>
        <a:ln w="0" cmpd="sng">
          <a:solidFill>
            <a:srgbClr val="000000"/>
          </a:solidFill>
          <a:headEnd type="none"/>
          <a:tailEnd type="none"/>
        </a:ln>
      </xdr:spPr>
    </xdr:pic>
    <xdr:clientData/>
  </xdr:twoCellAnchor>
  <xdr:twoCellAnchor editAs="oneCell">
    <xdr:from>
      <xdr:col>2</xdr:col>
      <xdr:colOff>466725</xdr:colOff>
      <xdr:row>147</xdr:row>
      <xdr:rowOff>47625</xdr:rowOff>
    </xdr:from>
    <xdr:to>
      <xdr:col>4</xdr:col>
      <xdr:colOff>38100</xdr:colOff>
      <xdr:row>149</xdr:row>
      <xdr:rowOff>47625</xdr:rowOff>
    </xdr:to>
    <xdr:pic>
      <xdr:nvPicPr>
        <xdr:cNvPr id="6" name="Picture 17"/>
        <xdr:cNvPicPr preferRelativeResize="1">
          <a:picLocks noChangeAspect="1"/>
        </xdr:cNvPicPr>
      </xdr:nvPicPr>
      <xdr:blipFill>
        <a:blip r:embed="rId6"/>
        <a:stretch>
          <a:fillRect/>
        </a:stretch>
      </xdr:blipFill>
      <xdr:spPr>
        <a:xfrm>
          <a:off x="2428875" y="24136350"/>
          <a:ext cx="1152525" cy="323850"/>
        </a:xfrm>
        <a:prstGeom prst="rect">
          <a:avLst/>
        </a:prstGeom>
        <a:noFill/>
        <a:ln w="0" cmpd="sng">
          <a:solidFill>
            <a:srgbClr val="000000"/>
          </a:solidFill>
          <a:headEnd type="none"/>
          <a:tailEnd type="none"/>
        </a:ln>
      </xdr:spPr>
    </xdr:pic>
    <xdr:clientData/>
  </xdr:twoCellAnchor>
  <xdr:twoCellAnchor editAs="oneCell">
    <xdr:from>
      <xdr:col>4</xdr:col>
      <xdr:colOff>504825</xdr:colOff>
      <xdr:row>147</xdr:row>
      <xdr:rowOff>28575</xdr:rowOff>
    </xdr:from>
    <xdr:to>
      <xdr:col>6</xdr:col>
      <xdr:colOff>161925</xdr:colOff>
      <xdr:row>148</xdr:row>
      <xdr:rowOff>152400</xdr:rowOff>
    </xdr:to>
    <xdr:pic>
      <xdr:nvPicPr>
        <xdr:cNvPr id="7" name="Picture 18"/>
        <xdr:cNvPicPr preferRelativeResize="1">
          <a:picLocks noChangeAspect="1"/>
        </xdr:cNvPicPr>
      </xdr:nvPicPr>
      <xdr:blipFill>
        <a:blip r:embed="rId7"/>
        <a:stretch>
          <a:fillRect/>
        </a:stretch>
      </xdr:blipFill>
      <xdr:spPr>
        <a:xfrm>
          <a:off x="4048125" y="24117300"/>
          <a:ext cx="1171575" cy="285750"/>
        </a:xfrm>
        <a:prstGeom prst="rect">
          <a:avLst/>
        </a:prstGeom>
        <a:noFill/>
        <a:ln w="0" cmpd="sng">
          <a:solidFill>
            <a:srgbClr val="000000"/>
          </a:solidFill>
          <a:headEnd type="none"/>
          <a:tailEnd type="none"/>
        </a:ln>
      </xdr:spPr>
    </xdr:pic>
    <xdr:clientData/>
  </xdr:twoCellAnchor>
  <xdr:twoCellAnchor editAs="oneCell">
    <xdr:from>
      <xdr:col>0</xdr:col>
      <xdr:colOff>0</xdr:colOff>
      <xdr:row>132</xdr:row>
      <xdr:rowOff>19050</xdr:rowOff>
    </xdr:from>
    <xdr:to>
      <xdr:col>4</xdr:col>
      <xdr:colOff>857250</xdr:colOff>
      <xdr:row>143</xdr:row>
      <xdr:rowOff>123825</xdr:rowOff>
    </xdr:to>
    <xdr:pic>
      <xdr:nvPicPr>
        <xdr:cNvPr id="8" name="Picture 19"/>
        <xdr:cNvPicPr preferRelativeResize="1">
          <a:picLocks noChangeAspect="1"/>
        </xdr:cNvPicPr>
      </xdr:nvPicPr>
      <xdr:blipFill>
        <a:blip r:embed="rId8"/>
        <a:stretch>
          <a:fillRect/>
        </a:stretch>
      </xdr:blipFill>
      <xdr:spPr>
        <a:xfrm>
          <a:off x="0" y="21678900"/>
          <a:ext cx="4400550" cy="1885950"/>
        </a:xfrm>
        <a:prstGeom prst="rect">
          <a:avLst/>
        </a:prstGeom>
        <a:noFill/>
        <a:ln w="1" cmpd="sng">
          <a:noFill/>
        </a:ln>
      </xdr:spPr>
    </xdr:pic>
    <xdr:clientData/>
  </xdr:twoCellAnchor>
  <xdr:twoCellAnchor>
    <xdr:from>
      <xdr:col>11</xdr:col>
      <xdr:colOff>190500</xdr:colOff>
      <xdr:row>70</xdr:row>
      <xdr:rowOff>114300</xdr:rowOff>
    </xdr:from>
    <xdr:to>
      <xdr:col>18</xdr:col>
      <xdr:colOff>400050</xdr:colOff>
      <xdr:row>91</xdr:row>
      <xdr:rowOff>76200</xdr:rowOff>
    </xdr:to>
    <xdr:graphicFrame>
      <xdr:nvGraphicFramePr>
        <xdr:cNvPr id="9" name="Chart 21"/>
        <xdr:cNvGraphicFramePr/>
      </xdr:nvGraphicFramePr>
      <xdr:xfrm>
        <a:off x="8582025" y="11639550"/>
        <a:ext cx="4476750" cy="3362325"/>
      </xdr:xfrm>
      <a:graphic>
        <a:graphicData uri="http://schemas.openxmlformats.org/drawingml/2006/chart">
          <c:chart xmlns:c="http://schemas.openxmlformats.org/drawingml/2006/chart" r:id="rId9"/>
        </a:graphicData>
      </a:graphic>
    </xdr:graphicFrame>
    <xdr:clientData/>
  </xdr:twoCellAnchor>
  <xdr:twoCellAnchor editAs="oneCell">
    <xdr:from>
      <xdr:col>11</xdr:col>
      <xdr:colOff>209550</xdr:colOff>
      <xdr:row>42</xdr:row>
      <xdr:rowOff>38100</xdr:rowOff>
    </xdr:from>
    <xdr:to>
      <xdr:col>18</xdr:col>
      <xdr:colOff>438150</xdr:colOff>
      <xdr:row>66</xdr:row>
      <xdr:rowOff>152400</xdr:rowOff>
    </xdr:to>
    <xdr:pic>
      <xdr:nvPicPr>
        <xdr:cNvPr id="10" name="Picture 11"/>
        <xdr:cNvPicPr preferRelativeResize="1">
          <a:picLocks noChangeAspect="1"/>
        </xdr:cNvPicPr>
      </xdr:nvPicPr>
      <xdr:blipFill>
        <a:blip r:embed="rId10"/>
        <a:srcRect r="1875" b="15768"/>
        <a:stretch>
          <a:fillRect/>
        </a:stretch>
      </xdr:blipFill>
      <xdr:spPr>
        <a:xfrm>
          <a:off x="8601075" y="6867525"/>
          <a:ext cx="4495800" cy="4162425"/>
        </a:xfrm>
        <a:prstGeom prst="rect">
          <a:avLst/>
        </a:prstGeom>
        <a:noFill/>
        <a:ln w="9525" cmpd="sng">
          <a:noFill/>
        </a:ln>
      </xdr:spPr>
    </xdr:pic>
    <xdr:clientData/>
  </xdr:twoCellAnchor>
  <xdr:twoCellAnchor>
    <xdr:from>
      <xdr:col>8</xdr:col>
      <xdr:colOff>257175</xdr:colOff>
      <xdr:row>108</xdr:row>
      <xdr:rowOff>114300</xdr:rowOff>
    </xdr:from>
    <xdr:to>
      <xdr:col>15</xdr:col>
      <xdr:colOff>304800</xdr:colOff>
      <xdr:row>129</xdr:row>
      <xdr:rowOff>66675</xdr:rowOff>
    </xdr:to>
    <xdr:graphicFrame>
      <xdr:nvGraphicFramePr>
        <xdr:cNvPr id="11" name="Chart 21"/>
        <xdr:cNvGraphicFramePr/>
      </xdr:nvGraphicFramePr>
      <xdr:xfrm>
        <a:off x="6677025" y="17878425"/>
        <a:ext cx="4457700" cy="3352800"/>
      </xdr:xfrm>
      <a:graphic>
        <a:graphicData uri="http://schemas.openxmlformats.org/drawingml/2006/chart">
          <c:chart xmlns:c="http://schemas.openxmlformats.org/drawingml/2006/chart" r:id="rId11"/>
        </a:graphicData>
      </a:graphic>
    </xdr:graphicFrame>
    <xdr:clientData/>
  </xdr:twoCellAnchor>
  <xdr:twoCellAnchor>
    <xdr:from>
      <xdr:col>17</xdr:col>
      <xdr:colOff>190500</xdr:colOff>
      <xdr:row>108</xdr:row>
      <xdr:rowOff>114300</xdr:rowOff>
    </xdr:from>
    <xdr:to>
      <xdr:col>24</xdr:col>
      <xdr:colOff>304800</xdr:colOff>
      <xdr:row>129</xdr:row>
      <xdr:rowOff>66675</xdr:rowOff>
    </xdr:to>
    <xdr:graphicFrame>
      <xdr:nvGraphicFramePr>
        <xdr:cNvPr id="12" name="Chart 21"/>
        <xdr:cNvGraphicFramePr/>
      </xdr:nvGraphicFramePr>
      <xdr:xfrm>
        <a:off x="12239625" y="17878425"/>
        <a:ext cx="4381500" cy="3352800"/>
      </xdr:xfrm>
      <a:graphic>
        <a:graphicData uri="http://schemas.openxmlformats.org/drawingml/2006/chart">
          <c:chart xmlns:c="http://schemas.openxmlformats.org/drawingml/2006/chart" r:id="rId12"/>
        </a:graphicData>
      </a:graphic>
    </xdr:graphicFrame>
    <xdr:clientData/>
  </xdr:twoCellAnchor>
  <xdr:twoCellAnchor>
    <xdr:from>
      <xdr:col>11</xdr:col>
      <xdr:colOff>247650</xdr:colOff>
      <xdr:row>56</xdr:row>
      <xdr:rowOff>57150</xdr:rowOff>
    </xdr:from>
    <xdr:to>
      <xdr:col>14</xdr:col>
      <xdr:colOff>0</xdr:colOff>
      <xdr:row>59</xdr:row>
      <xdr:rowOff>19050</xdr:rowOff>
    </xdr:to>
    <xdr:sp>
      <xdr:nvSpPr>
        <xdr:cNvPr id="13" name="TextBox 1"/>
        <xdr:cNvSpPr txBox="1">
          <a:spLocks noChangeArrowheads="1"/>
        </xdr:cNvSpPr>
      </xdr:nvSpPr>
      <xdr:spPr>
        <a:xfrm rot="19943452">
          <a:off x="8639175" y="9267825"/>
          <a:ext cx="1581150" cy="447675"/>
        </a:xfrm>
        <a:prstGeom prst="rect">
          <a:avLst/>
        </a:prstGeom>
        <a:noFill/>
        <a:ln w="9525" cmpd="sng">
          <a:noFill/>
        </a:ln>
      </xdr:spPr>
      <xdr:txBody>
        <a:bodyPr vertOverflow="clip" wrap="square"/>
        <a:p>
          <a:pPr algn="l">
            <a:defRPr/>
          </a:pPr>
          <a:r>
            <a:rPr lang="en-US" cap="none" sz="1000" b="0" i="0" u="none" baseline="0">
              <a:solidFill>
                <a:srgbClr val="000000"/>
              </a:solidFill>
            </a:rPr>
            <a:t>Port #'s 
</a:t>
          </a:r>
        </a:p>
      </xdr:txBody>
    </xdr:sp>
    <xdr:clientData/>
  </xdr:twoCellAnchor>
  <xdr:twoCellAnchor editAs="oneCell">
    <xdr:from>
      <xdr:col>0</xdr:col>
      <xdr:colOff>57150</xdr:colOff>
      <xdr:row>101</xdr:row>
      <xdr:rowOff>66675</xdr:rowOff>
    </xdr:from>
    <xdr:to>
      <xdr:col>1</xdr:col>
      <xdr:colOff>200025</xdr:colOff>
      <xdr:row>103</xdr:row>
      <xdr:rowOff>9525</xdr:rowOff>
    </xdr:to>
    <xdr:pic>
      <xdr:nvPicPr>
        <xdr:cNvPr id="14" name="Picture 1083"/>
        <xdr:cNvPicPr preferRelativeResize="1">
          <a:picLocks noChangeAspect="1"/>
        </xdr:cNvPicPr>
      </xdr:nvPicPr>
      <xdr:blipFill>
        <a:blip r:embed="rId13"/>
        <a:srcRect l="30166" t="51177" r="59779" b="45985"/>
        <a:stretch>
          <a:fillRect/>
        </a:stretch>
      </xdr:blipFill>
      <xdr:spPr>
        <a:xfrm>
          <a:off x="57150" y="16687800"/>
          <a:ext cx="1219200" cy="266700"/>
        </a:xfrm>
        <a:prstGeom prst="rect">
          <a:avLst/>
        </a:prstGeom>
        <a:noFill/>
        <a:ln w="1" cmpd="sng">
          <a:solidFill>
            <a:srgbClr val="000000"/>
          </a:solidFill>
          <a:headEnd type="none"/>
          <a:tailEnd type="none"/>
        </a:ln>
      </xdr:spPr>
    </xdr:pic>
    <xdr:clientData/>
  </xdr:twoCellAnchor>
  <xdr:twoCellAnchor editAs="oneCell">
    <xdr:from>
      <xdr:col>1</xdr:col>
      <xdr:colOff>323850</xdr:colOff>
      <xdr:row>101</xdr:row>
      <xdr:rowOff>66675</xdr:rowOff>
    </xdr:from>
    <xdr:to>
      <xdr:col>2</xdr:col>
      <xdr:colOff>657225</xdr:colOff>
      <xdr:row>103</xdr:row>
      <xdr:rowOff>9525</xdr:rowOff>
    </xdr:to>
    <xdr:pic>
      <xdr:nvPicPr>
        <xdr:cNvPr id="15" name="Picture 1083"/>
        <xdr:cNvPicPr preferRelativeResize="1">
          <a:picLocks noChangeAspect="1"/>
        </xdr:cNvPicPr>
      </xdr:nvPicPr>
      <xdr:blipFill>
        <a:blip r:embed="rId13"/>
        <a:srcRect l="61936" t="51177" r="28007" b="45938"/>
        <a:stretch>
          <a:fillRect/>
        </a:stretch>
      </xdr:blipFill>
      <xdr:spPr>
        <a:xfrm>
          <a:off x="1400175" y="16687800"/>
          <a:ext cx="1219200" cy="266700"/>
        </a:xfrm>
        <a:prstGeom prst="rect">
          <a:avLst/>
        </a:prstGeom>
        <a:noFill/>
        <a:ln w="1" cmpd="sng">
          <a:solidFill>
            <a:srgbClr val="000000"/>
          </a:solidFill>
          <a:headEnd type="none"/>
          <a:tailEnd type="none"/>
        </a:ln>
      </xdr:spPr>
    </xdr:pic>
    <xdr:clientData/>
  </xdr:twoCellAnchor>
  <xdr:twoCellAnchor editAs="oneCell">
    <xdr:from>
      <xdr:col>6</xdr:col>
      <xdr:colOff>180975</xdr:colOff>
      <xdr:row>32</xdr:row>
      <xdr:rowOff>133350</xdr:rowOff>
    </xdr:from>
    <xdr:to>
      <xdr:col>8</xdr:col>
      <xdr:colOff>571500</xdr:colOff>
      <xdr:row>36</xdr:row>
      <xdr:rowOff>76200</xdr:rowOff>
    </xdr:to>
    <xdr:pic>
      <xdr:nvPicPr>
        <xdr:cNvPr id="16" name="Picture 1144"/>
        <xdr:cNvPicPr preferRelativeResize="1">
          <a:picLocks noChangeAspect="1"/>
        </xdr:cNvPicPr>
      </xdr:nvPicPr>
      <xdr:blipFill>
        <a:blip r:embed="rId14"/>
        <a:srcRect l="43908" t="52236" r="41671" b="41494"/>
        <a:stretch>
          <a:fillRect/>
        </a:stretch>
      </xdr:blipFill>
      <xdr:spPr>
        <a:xfrm>
          <a:off x="5238750" y="5334000"/>
          <a:ext cx="1752600" cy="590550"/>
        </a:xfrm>
        <a:prstGeom prst="rect">
          <a:avLst/>
        </a:prstGeom>
        <a:noFill/>
        <a:ln w="1" cmpd="sng">
          <a:solidFill>
            <a:srgbClr val="000000"/>
          </a:solidFill>
          <a:headEnd type="none"/>
          <a:tailEnd type="none"/>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0.4285</cdr:x>
      <cdr:y>0.1715</cdr:y>
    </cdr:from>
    <cdr:to>
      <cdr:x>0.72375</cdr:x>
      <cdr:y>0.28675</cdr:y>
    </cdr:to>
    <cdr:sp>
      <cdr:nvSpPr>
        <cdr:cNvPr id="1" name="TextBox 1"/>
        <cdr:cNvSpPr txBox="1">
          <a:spLocks noChangeArrowheads="1"/>
        </cdr:cNvSpPr>
      </cdr:nvSpPr>
      <cdr:spPr>
        <a:xfrm rot="19943452">
          <a:off x="1905000" y="571500"/>
          <a:ext cx="1314450" cy="390525"/>
        </a:xfrm>
        <a:prstGeom prst="rect">
          <a:avLst/>
        </a:prstGeom>
        <a:noFill/>
        <a:ln w="9525" cmpd="sng">
          <a:noFill/>
        </a:ln>
      </cdr:spPr>
      <cdr:txBody>
        <a:bodyPr vertOverflow="clip" wrap="square"/>
        <a:p>
          <a:pPr algn="l">
            <a:defRPr/>
          </a:pPr>
          <a:r>
            <a:rPr lang="en-US" cap="none" sz="1800" b="0" i="0" u="none" baseline="0">
              <a:solidFill>
                <a:srgbClr val="FF0000"/>
              </a:solidFill>
            </a:rPr>
            <a:t>DO NOT PRINT ME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0.37575</cdr:x>
      <cdr:y>0.25875</cdr:y>
    </cdr:from>
    <cdr:to>
      <cdr:x>0.68025</cdr:x>
      <cdr:y>0.325</cdr:y>
    </cdr:to>
    <cdr:sp>
      <cdr:nvSpPr>
        <cdr:cNvPr id="1" name="TextBox 1"/>
        <cdr:cNvSpPr txBox="1">
          <a:spLocks noChangeArrowheads="1"/>
        </cdr:cNvSpPr>
      </cdr:nvSpPr>
      <cdr:spPr>
        <a:xfrm rot="19943452">
          <a:off x="1704975" y="866775"/>
          <a:ext cx="1381125" cy="219075"/>
        </a:xfrm>
        <a:prstGeom prst="rect">
          <a:avLst/>
        </a:prstGeom>
        <a:noFill/>
        <a:ln w="9525" cmpd="sng">
          <a:noFill/>
        </a:ln>
      </cdr:spPr>
      <cdr:txBody>
        <a:bodyPr vertOverflow="clip" wrap="square"/>
        <a:p>
          <a:pPr algn="l">
            <a:defRPr/>
          </a:pPr>
          <a:r>
            <a:rPr lang="en-US" cap="none" sz="1800" b="0" i="0" u="none" baseline="0">
              <a:solidFill>
                <a:srgbClr val="FF0000"/>
              </a:solidFill>
            </a:rPr>
            <a:t>DO NOT PRINT ME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47625</xdr:rowOff>
    </xdr:from>
    <xdr:to>
      <xdr:col>2</xdr:col>
      <xdr:colOff>476250</xdr:colOff>
      <xdr:row>32</xdr:row>
      <xdr:rowOff>9525</xdr:rowOff>
    </xdr:to>
    <xdr:pic>
      <xdr:nvPicPr>
        <xdr:cNvPr id="1" name="Picture 2"/>
        <xdr:cNvPicPr preferRelativeResize="1">
          <a:picLocks noChangeAspect="1"/>
        </xdr:cNvPicPr>
      </xdr:nvPicPr>
      <xdr:blipFill>
        <a:blip r:embed="rId1"/>
        <a:stretch>
          <a:fillRect/>
        </a:stretch>
      </xdr:blipFill>
      <xdr:spPr>
        <a:xfrm>
          <a:off x="38100" y="4600575"/>
          <a:ext cx="2400300" cy="609600"/>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19050</xdr:colOff>
      <xdr:row>191</xdr:row>
      <xdr:rowOff>152400</xdr:rowOff>
    </xdr:from>
    <xdr:to>
      <xdr:col>2</xdr:col>
      <xdr:colOff>152400</xdr:colOff>
      <xdr:row>194</xdr:row>
      <xdr:rowOff>104775</xdr:rowOff>
    </xdr:to>
    <xdr:pic>
      <xdr:nvPicPr>
        <xdr:cNvPr id="2" name="Picture 13"/>
        <xdr:cNvPicPr preferRelativeResize="1">
          <a:picLocks noChangeAspect="1"/>
        </xdr:cNvPicPr>
      </xdr:nvPicPr>
      <xdr:blipFill>
        <a:blip r:embed="rId2"/>
        <a:stretch>
          <a:fillRect/>
        </a:stretch>
      </xdr:blipFill>
      <xdr:spPr>
        <a:xfrm>
          <a:off x="19050" y="31451550"/>
          <a:ext cx="2095500" cy="438150"/>
        </a:xfrm>
        <a:prstGeom prst="rect">
          <a:avLst/>
        </a:prstGeom>
        <a:noFill/>
        <a:ln w="0" cmpd="sng">
          <a:solidFill>
            <a:srgbClr val="000000"/>
          </a:solidFill>
          <a:headEnd type="none"/>
          <a:tailEnd type="none"/>
        </a:ln>
      </xdr:spPr>
    </xdr:pic>
    <xdr:clientData/>
  </xdr:twoCellAnchor>
  <xdr:twoCellAnchor editAs="oneCell">
    <xdr:from>
      <xdr:col>2</xdr:col>
      <xdr:colOff>457200</xdr:colOff>
      <xdr:row>192</xdr:row>
      <xdr:rowOff>57150</xdr:rowOff>
    </xdr:from>
    <xdr:to>
      <xdr:col>4</xdr:col>
      <xdr:colOff>38100</xdr:colOff>
      <xdr:row>193</xdr:row>
      <xdr:rowOff>152400</xdr:rowOff>
    </xdr:to>
    <xdr:pic>
      <xdr:nvPicPr>
        <xdr:cNvPr id="3" name="Picture 14"/>
        <xdr:cNvPicPr preferRelativeResize="1">
          <a:picLocks noChangeAspect="1"/>
        </xdr:cNvPicPr>
      </xdr:nvPicPr>
      <xdr:blipFill>
        <a:blip r:embed="rId3"/>
        <a:stretch>
          <a:fillRect/>
        </a:stretch>
      </xdr:blipFill>
      <xdr:spPr>
        <a:xfrm>
          <a:off x="2419350" y="31518225"/>
          <a:ext cx="1162050" cy="257175"/>
        </a:xfrm>
        <a:prstGeom prst="rect">
          <a:avLst/>
        </a:prstGeom>
        <a:noFill/>
        <a:ln w="0" cmpd="sng">
          <a:solidFill>
            <a:srgbClr val="000000"/>
          </a:solidFill>
          <a:headEnd type="none"/>
          <a:tailEnd type="none"/>
        </a:ln>
      </xdr:spPr>
    </xdr:pic>
    <xdr:clientData/>
  </xdr:twoCellAnchor>
  <xdr:twoCellAnchor editAs="oneCell">
    <xdr:from>
      <xdr:col>4</xdr:col>
      <xdr:colOff>504825</xdr:colOff>
      <xdr:row>192</xdr:row>
      <xdr:rowOff>57150</xdr:rowOff>
    </xdr:from>
    <xdr:to>
      <xdr:col>6</xdr:col>
      <xdr:colOff>114300</xdr:colOff>
      <xdr:row>194</xdr:row>
      <xdr:rowOff>9525</xdr:rowOff>
    </xdr:to>
    <xdr:pic>
      <xdr:nvPicPr>
        <xdr:cNvPr id="4" name="Picture 15"/>
        <xdr:cNvPicPr preferRelativeResize="1">
          <a:picLocks noChangeAspect="1"/>
        </xdr:cNvPicPr>
      </xdr:nvPicPr>
      <xdr:blipFill>
        <a:blip r:embed="rId4"/>
        <a:stretch>
          <a:fillRect/>
        </a:stretch>
      </xdr:blipFill>
      <xdr:spPr>
        <a:xfrm>
          <a:off x="4048125" y="31518225"/>
          <a:ext cx="1123950" cy="276225"/>
        </a:xfrm>
        <a:prstGeom prst="rect">
          <a:avLst/>
        </a:prstGeom>
        <a:noFill/>
        <a:ln w="0" cmpd="sng">
          <a:solidFill>
            <a:srgbClr val="000000"/>
          </a:solidFill>
          <a:headEnd type="none"/>
          <a:tailEnd type="none"/>
        </a:ln>
      </xdr:spPr>
    </xdr:pic>
    <xdr:clientData/>
  </xdr:twoCellAnchor>
  <xdr:twoCellAnchor editAs="oneCell">
    <xdr:from>
      <xdr:col>0</xdr:col>
      <xdr:colOff>0</xdr:colOff>
      <xdr:row>195</xdr:row>
      <xdr:rowOff>0</xdr:rowOff>
    </xdr:from>
    <xdr:to>
      <xdr:col>2</xdr:col>
      <xdr:colOff>152400</xdr:colOff>
      <xdr:row>197</xdr:row>
      <xdr:rowOff>95250</xdr:rowOff>
    </xdr:to>
    <xdr:pic>
      <xdr:nvPicPr>
        <xdr:cNvPr id="5" name="Picture 16"/>
        <xdr:cNvPicPr preferRelativeResize="1">
          <a:picLocks noChangeAspect="1"/>
        </xdr:cNvPicPr>
      </xdr:nvPicPr>
      <xdr:blipFill>
        <a:blip r:embed="rId5"/>
        <a:stretch>
          <a:fillRect/>
        </a:stretch>
      </xdr:blipFill>
      <xdr:spPr>
        <a:xfrm>
          <a:off x="0" y="31946850"/>
          <a:ext cx="2114550" cy="419100"/>
        </a:xfrm>
        <a:prstGeom prst="rect">
          <a:avLst/>
        </a:prstGeom>
        <a:noFill/>
        <a:ln w="0" cmpd="sng">
          <a:solidFill>
            <a:srgbClr val="000000"/>
          </a:solidFill>
          <a:headEnd type="none"/>
          <a:tailEnd type="none"/>
        </a:ln>
      </xdr:spPr>
    </xdr:pic>
    <xdr:clientData/>
  </xdr:twoCellAnchor>
  <xdr:twoCellAnchor editAs="oneCell">
    <xdr:from>
      <xdr:col>2</xdr:col>
      <xdr:colOff>466725</xdr:colOff>
      <xdr:row>195</xdr:row>
      <xdr:rowOff>47625</xdr:rowOff>
    </xdr:from>
    <xdr:to>
      <xdr:col>4</xdr:col>
      <xdr:colOff>38100</xdr:colOff>
      <xdr:row>197</xdr:row>
      <xdr:rowOff>47625</xdr:rowOff>
    </xdr:to>
    <xdr:pic>
      <xdr:nvPicPr>
        <xdr:cNvPr id="6" name="Picture 17"/>
        <xdr:cNvPicPr preferRelativeResize="1">
          <a:picLocks noChangeAspect="1"/>
        </xdr:cNvPicPr>
      </xdr:nvPicPr>
      <xdr:blipFill>
        <a:blip r:embed="rId6"/>
        <a:stretch>
          <a:fillRect/>
        </a:stretch>
      </xdr:blipFill>
      <xdr:spPr>
        <a:xfrm>
          <a:off x="2428875" y="31994475"/>
          <a:ext cx="1152525" cy="323850"/>
        </a:xfrm>
        <a:prstGeom prst="rect">
          <a:avLst/>
        </a:prstGeom>
        <a:noFill/>
        <a:ln w="0" cmpd="sng">
          <a:solidFill>
            <a:srgbClr val="000000"/>
          </a:solidFill>
          <a:headEnd type="none"/>
          <a:tailEnd type="none"/>
        </a:ln>
      </xdr:spPr>
    </xdr:pic>
    <xdr:clientData/>
  </xdr:twoCellAnchor>
  <xdr:twoCellAnchor editAs="oneCell">
    <xdr:from>
      <xdr:col>4</xdr:col>
      <xdr:colOff>504825</xdr:colOff>
      <xdr:row>195</xdr:row>
      <xdr:rowOff>28575</xdr:rowOff>
    </xdr:from>
    <xdr:to>
      <xdr:col>6</xdr:col>
      <xdr:colOff>161925</xdr:colOff>
      <xdr:row>196</xdr:row>
      <xdr:rowOff>152400</xdr:rowOff>
    </xdr:to>
    <xdr:pic>
      <xdr:nvPicPr>
        <xdr:cNvPr id="7" name="Picture 18"/>
        <xdr:cNvPicPr preferRelativeResize="1">
          <a:picLocks noChangeAspect="1"/>
        </xdr:cNvPicPr>
      </xdr:nvPicPr>
      <xdr:blipFill>
        <a:blip r:embed="rId7"/>
        <a:stretch>
          <a:fillRect/>
        </a:stretch>
      </xdr:blipFill>
      <xdr:spPr>
        <a:xfrm>
          <a:off x="4048125" y="31975425"/>
          <a:ext cx="1171575" cy="285750"/>
        </a:xfrm>
        <a:prstGeom prst="rect">
          <a:avLst/>
        </a:prstGeom>
        <a:noFill/>
        <a:ln w="0" cmpd="sng">
          <a:solidFill>
            <a:srgbClr val="000000"/>
          </a:solidFill>
          <a:headEnd type="none"/>
          <a:tailEnd type="none"/>
        </a:ln>
      </xdr:spPr>
    </xdr:pic>
    <xdr:clientData/>
  </xdr:twoCellAnchor>
  <xdr:twoCellAnchor editAs="oneCell">
    <xdr:from>
      <xdr:col>0</xdr:col>
      <xdr:colOff>0</xdr:colOff>
      <xdr:row>180</xdr:row>
      <xdr:rowOff>19050</xdr:rowOff>
    </xdr:from>
    <xdr:to>
      <xdr:col>4</xdr:col>
      <xdr:colOff>857250</xdr:colOff>
      <xdr:row>191</xdr:row>
      <xdr:rowOff>123825</xdr:rowOff>
    </xdr:to>
    <xdr:pic>
      <xdr:nvPicPr>
        <xdr:cNvPr id="8" name="Picture 19"/>
        <xdr:cNvPicPr preferRelativeResize="1">
          <a:picLocks noChangeAspect="1"/>
        </xdr:cNvPicPr>
      </xdr:nvPicPr>
      <xdr:blipFill>
        <a:blip r:embed="rId8"/>
        <a:stretch>
          <a:fillRect/>
        </a:stretch>
      </xdr:blipFill>
      <xdr:spPr>
        <a:xfrm>
          <a:off x="0" y="29537025"/>
          <a:ext cx="4400550" cy="1885950"/>
        </a:xfrm>
        <a:prstGeom prst="rect">
          <a:avLst/>
        </a:prstGeom>
        <a:noFill/>
        <a:ln w="1" cmpd="sng">
          <a:noFill/>
        </a:ln>
      </xdr:spPr>
    </xdr:pic>
    <xdr:clientData/>
  </xdr:twoCellAnchor>
  <xdr:twoCellAnchor>
    <xdr:from>
      <xdr:col>11</xdr:col>
      <xdr:colOff>190500</xdr:colOff>
      <xdr:row>70</xdr:row>
      <xdr:rowOff>114300</xdr:rowOff>
    </xdr:from>
    <xdr:to>
      <xdr:col>18</xdr:col>
      <xdr:colOff>400050</xdr:colOff>
      <xdr:row>91</xdr:row>
      <xdr:rowOff>76200</xdr:rowOff>
    </xdr:to>
    <xdr:graphicFrame>
      <xdr:nvGraphicFramePr>
        <xdr:cNvPr id="9" name="Chart 21"/>
        <xdr:cNvGraphicFramePr/>
      </xdr:nvGraphicFramePr>
      <xdr:xfrm>
        <a:off x="8582025" y="11639550"/>
        <a:ext cx="4476750" cy="3362325"/>
      </xdr:xfrm>
      <a:graphic>
        <a:graphicData uri="http://schemas.openxmlformats.org/drawingml/2006/chart">
          <c:chart xmlns:c="http://schemas.openxmlformats.org/drawingml/2006/chart" r:id="rId9"/>
        </a:graphicData>
      </a:graphic>
    </xdr:graphicFrame>
    <xdr:clientData/>
  </xdr:twoCellAnchor>
  <xdr:twoCellAnchor editAs="oneCell">
    <xdr:from>
      <xdr:col>11</xdr:col>
      <xdr:colOff>209550</xdr:colOff>
      <xdr:row>42</xdr:row>
      <xdr:rowOff>38100</xdr:rowOff>
    </xdr:from>
    <xdr:to>
      <xdr:col>18</xdr:col>
      <xdr:colOff>438150</xdr:colOff>
      <xdr:row>66</xdr:row>
      <xdr:rowOff>152400</xdr:rowOff>
    </xdr:to>
    <xdr:pic>
      <xdr:nvPicPr>
        <xdr:cNvPr id="10" name="Picture 11"/>
        <xdr:cNvPicPr preferRelativeResize="1">
          <a:picLocks noChangeAspect="1"/>
        </xdr:cNvPicPr>
      </xdr:nvPicPr>
      <xdr:blipFill>
        <a:blip r:embed="rId10"/>
        <a:srcRect r="1875" b="15768"/>
        <a:stretch>
          <a:fillRect/>
        </a:stretch>
      </xdr:blipFill>
      <xdr:spPr>
        <a:xfrm>
          <a:off x="8601075" y="6867525"/>
          <a:ext cx="4495800" cy="4162425"/>
        </a:xfrm>
        <a:prstGeom prst="rect">
          <a:avLst/>
        </a:prstGeom>
        <a:noFill/>
        <a:ln w="9525" cmpd="sng">
          <a:noFill/>
        </a:ln>
      </xdr:spPr>
    </xdr:pic>
    <xdr:clientData/>
  </xdr:twoCellAnchor>
  <xdr:twoCellAnchor>
    <xdr:from>
      <xdr:col>8</xdr:col>
      <xdr:colOff>257175</xdr:colOff>
      <xdr:row>133</xdr:row>
      <xdr:rowOff>114300</xdr:rowOff>
    </xdr:from>
    <xdr:to>
      <xdr:col>15</xdr:col>
      <xdr:colOff>304800</xdr:colOff>
      <xdr:row>154</xdr:row>
      <xdr:rowOff>66675</xdr:rowOff>
    </xdr:to>
    <xdr:graphicFrame>
      <xdr:nvGraphicFramePr>
        <xdr:cNvPr id="11" name="Chart 21"/>
        <xdr:cNvGraphicFramePr/>
      </xdr:nvGraphicFramePr>
      <xdr:xfrm>
        <a:off x="6677025" y="21993225"/>
        <a:ext cx="4457700" cy="3352800"/>
      </xdr:xfrm>
      <a:graphic>
        <a:graphicData uri="http://schemas.openxmlformats.org/drawingml/2006/chart">
          <c:chart xmlns:c="http://schemas.openxmlformats.org/drawingml/2006/chart" r:id="rId11"/>
        </a:graphicData>
      </a:graphic>
    </xdr:graphicFrame>
    <xdr:clientData/>
  </xdr:twoCellAnchor>
  <xdr:twoCellAnchor>
    <xdr:from>
      <xdr:col>17</xdr:col>
      <xdr:colOff>190500</xdr:colOff>
      <xdr:row>133</xdr:row>
      <xdr:rowOff>114300</xdr:rowOff>
    </xdr:from>
    <xdr:to>
      <xdr:col>24</xdr:col>
      <xdr:colOff>466725</xdr:colOff>
      <xdr:row>154</xdr:row>
      <xdr:rowOff>66675</xdr:rowOff>
    </xdr:to>
    <xdr:graphicFrame>
      <xdr:nvGraphicFramePr>
        <xdr:cNvPr id="12" name="Chart 21"/>
        <xdr:cNvGraphicFramePr/>
      </xdr:nvGraphicFramePr>
      <xdr:xfrm>
        <a:off x="12239625" y="21993225"/>
        <a:ext cx="4543425" cy="3352800"/>
      </xdr:xfrm>
      <a:graphic>
        <a:graphicData uri="http://schemas.openxmlformats.org/drawingml/2006/chart">
          <c:chart xmlns:c="http://schemas.openxmlformats.org/drawingml/2006/chart" r:id="rId12"/>
        </a:graphicData>
      </a:graphic>
    </xdr:graphicFrame>
    <xdr:clientData/>
  </xdr:twoCellAnchor>
  <xdr:twoCellAnchor>
    <xdr:from>
      <xdr:col>11</xdr:col>
      <xdr:colOff>247650</xdr:colOff>
      <xdr:row>56</xdr:row>
      <xdr:rowOff>57150</xdr:rowOff>
    </xdr:from>
    <xdr:to>
      <xdr:col>14</xdr:col>
      <xdr:colOff>0</xdr:colOff>
      <xdr:row>59</xdr:row>
      <xdr:rowOff>19050</xdr:rowOff>
    </xdr:to>
    <xdr:sp>
      <xdr:nvSpPr>
        <xdr:cNvPr id="13" name="TextBox 1"/>
        <xdr:cNvSpPr txBox="1">
          <a:spLocks noChangeArrowheads="1"/>
        </xdr:cNvSpPr>
      </xdr:nvSpPr>
      <xdr:spPr>
        <a:xfrm rot="19943452">
          <a:off x="8639175" y="9267825"/>
          <a:ext cx="1581150" cy="447675"/>
        </a:xfrm>
        <a:prstGeom prst="rect">
          <a:avLst/>
        </a:prstGeom>
        <a:noFill/>
        <a:ln w="9525" cmpd="sng">
          <a:noFill/>
        </a:ln>
      </xdr:spPr>
      <xdr:txBody>
        <a:bodyPr vertOverflow="clip" wrap="square"/>
        <a:p>
          <a:pPr algn="l">
            <a:defRPr/>
          </a:pPr>
          <a:r>
            <a:rPr lang="en-US" cap="none" sz="1000" b="0" i="0" u="none" baseline="0">
              <a:solidFill>
                <a:srgbClr val="000000"/>
              </a:solidFill>
            </a:rPr>
            <a:t>Port #'s 
</a:t>
          </a:r>
        </a:p>
      </xdr:txBody>
    </xdr:sp>
    <xdr:clientData/>
  </xdr:twoCellAnchor>
  <xdr:twoCellAnchor>
    <xdr:from>
      <xdr:col>11</xdr:col>
      <xdr:colOff>114300</xdr:colOff>
      <xdr:row>93</xdr:row>
      <xdr:rowOff>85725</xdr:rowOff>
    </xdr:from>
    <xdr:to>
      <xdr:col>18</xdr:col>
      <xdr:colOff>447675</xdr:colOff>
      <xdr:row>121</xdr:row>
      <xdr:rowOff>114300</xdr:rowOff>
    </xdr:to>
    <xdr:graphicFrame>
      <xdr:nvGraphicFramePr>
        <xdr:cNvPr id="14" name="Chart 15"/>
        <xdr:cNvGraphicFramePr/>
      </xdr:nvGraphicFramePr>
      <xdr:xfrm>
        <a:off x="8505825" y="15344775"/>
        <a:ext cx="4600575" cy="4648200"/>
      </xdr:xfrm>
      <a:graphic>
        <a:graphicData uri="http://schemas.openxmlformats.org/drawingml/2006/chart">
          <c:chart xmlns:c="http://schemas.openxmlformats.org/drawingml/2006/chart" r:id="rId13"/>
        </a:graphicData>
      </a:graphic>
    </xdr:graphicFrame>
    <xdr:clientData/>
  </xdr:twoCellAnchor>
  <xdr:twoCellAnchor>
    <xdr:from>
      <xdr:col>8</xdr:col>
      <xdr:colOff>209550</xdr:colOff>
      <xdr:row>157</xdr:row>
      <xdr:rowOff>104775</xdr:rowOff>
    </xdr:from>
    <xdr:to>
      <xdr:col>15</xdr:col>
      <xdr:colOff>323850</xdr:colOff>
      <xdr:row>178</xdr:row>
      <xdr:rowOff>66675</xdr:rowOff>
    </xdr:to>
    <xdr:graphicFrame>
      <xdr:nvGraphicFramePr>
        <xdr:cNvPr id="15" name="Chart 21"/>
        <xdr:cNvGraphicFramePr/>
      </xdr:nvGraphicFramePr>
      <xdr:xfrm>
        <a:off x="6629400" y="25888950"/>
        <a:ext cx="4524375" cy="3362325"/>
      </xdr:xfrm>
      <a:graphic>
        <a:graphicData uri="http://schemas.openxmlformats.org/drawingml/2006/chart">
          <c:chart xmlns:c="http://schemas.openxmlformats.org/drawingml/2006/chart" r:id="rId14"/>
        </a:graphicData>
      </a:graphic>
    </xdr:graphicFrame>
    <xdr:clientData/>
  </xdr:twoCellAnchor>
  <xdr:twoCellAnchor>
    <xdr:from>
      <xdr:col>17</xdr:col>
      <xdr:colOff>200025</xdr:colOff>
      <xdr:row>157</xdr:row>
      <xdr:rowOff>142875</xdr:rowOff>
    </xdr:from>
    <xdr:to>
      <xdr:col>24</xdr:col>
      <xdr:colOff>314325</xdr:colOff>
      <xdr:row>178</xdr:row>
      <xdr:rowOff>104775</xdr:rowOff>
    </xdr:to>
    <xdr:graphicFrame>
      <xdr:nvGraphicFramePr>
        <xdr:cNvPr id="16" name="Chart 21"/>
        <xdr:cNvGraphicFramePr/>
      </xdr:nvGraphicFramePr>
      <xdr:xfrm>
        <a:off x="12249150" y="25927050"/>
        <a:ext cx="4381500" cy="3362325"/>
      </xdr:xfrm>
      <a:graphic>
        <a:graphicData uri="http://schemas.openxmlformats.org/drawingml/2006/chart">
          <c:chart xmlns:c="http://schemas.openxmlformats.org/drawingml/2006/chart" r:id="rId15"/>
        </a:graphicData>
      </a:graphic>
    </xdr:graphicFrame>
    <xdr:clientData/>
  </xdr:twoCellAnchor>
  <xdr:twoCellAnchor>
    <xdr:from>
      <xdr:col>5</xdr:col>
      <xdr:colOff>295275</xdr:colOff>
      <xdr:row>163</xdr:row>
      <xdr:rowOff>38100</xdr:rowOff>
    </xdr:from>
    <xdr:to>
      <xdr:col>7</xdr:col>
      <xdr:colOff>438150</xdr:colOff>
      <xdr:row>170</xdr:row>
      <xdr:rowOff>123825</xdr:rowOff>
    </xdr:to>
    <xdr:sp>
      <xdr:nvSpPr>
        <xdr:cNvPr id="17" name="TextBox 1"/>
        <xdr:cNvSpPr txBox="1">
          <a:spLocks noChangeArrowheads="1"/>
        </xdr:cNvSpPr>
      </xdr:nvSpPr>
      <xdr:spPr>
        <a:xfrm rot="20900950">
          <a:off x="4714875" y="26793825"/>
          <a:ext cx="1524000" cy="1219200"/>
        </a:xfrm>
        <a:prstGeom prst="rect">
          <a:avLst/>
        </a:prstGeom>
        <a:noFill/>
        <a:ln w="9525" cmpd="sng">
          <a:noFill/>
        </a:ln>
      </xdr:spPr>
      <xdr:txBody>
        <a:bodyPr vertOverflow="clip" wrap="square"/>
        <a:p>
          <a:pPr algn="l">
            <a:defRPr/>
          </a:pPr>
          <a:r>
            <a:rPr lang="en-US" cap="none" sz="1800" b="0" i="0" u="none" baseline="0">
              <a:solidFill>
                <a:srgbClr val="FF0000"/>
              </a:solidFill>
              <a:latin typeface="Calibri"/>
              <a:ea typeface="Calibri"/>
              <a:cs typeface="Calibri"/>
            </a:rPr>
            <a:t>GOOD</a:t>
          </a:r>
          <a:r>
            <a:rPr lang="en-US" cap="none" sz="1800" b="0" i="0" u="none" baseline="0">
              <a:solidFill>
                <a:srgbClr val="FF0000"/>
              </a:solidFill>
              <a:latin typeface="Calibri"/>
              <a:ea typeface="Calibri"/>
              <a:cs typeface="Calibri"/>
            </a:rPr>
            <a:t> Cl AND Cd PLOT ARE HERE-------&gt;</a:t>
          </a:r>
        </a:p>
      </xdr:txBody>
    </xdr:sp>
    <xdr:clientData/>
  </xdr:twoCellAnchor>
  <xdr:twoCellAnchor editAs="oneCell">
    <xdr:from>
      <xdr:col>0</xdr:col>
      <xdr:colOff>76200</xdr:colOff>
      <xdr:row>126</xdr:row>
      <xdr:rowOff>114300</xdr:rowOff>
    </xdr:from>
    <xdr:to>
      <xdr:col>1</xdr:col>
      <xdr:colOff>219075</xdr:colOff>
      <xdr:row>128</xdr:row>
      <xdr:rowOff>57150</xdr:rowOff>
    </xdr:to>
    <xdr:pic>
      <xdr:nvPicPr>
        <xdr:cNvPr id="18" name="Picture 1083"/>
        <xdr:cNvPicPr preferRelativeResize="1">
          <a:picLocks noChangeAspect="1"/>
        </xdr:cNvPicPr>
      </xdr:nvPicPr>
      <xdr:blipFill>
        <a:blip r:embed="rId16"/>
        <a:srcRect l="30166" t="51177" r="59779" b="45985"/>
        <a:stretch>
          <a:fillRect/>
        </a:stretch>
      </xdr:blipFill>
      <xdr:spPr>
        <a:xfrm>
          <a:off x="76200" y="20850225"/>
          <a:ext cx="1219200" cy="266700"/>
        </a:xfrm>
        <a:prstGeom prst="rect">
          <a:avLst/>
        </a:prstGeom>
        <a:noFill/>
        <a:ln w="1" cmpd="sng">
          <a:solidFill>
            <a:srgbClr val="000000"/>
          </a:solidFill>
          <a:headEnd type="none"/>
          <a:tailEnd type="none"/>
        </a:ln>
      </xdr:spPr>
    </xdr:pic>
    <xdr:clientData/>
  </xdr:twoCellAnchor>
  <xdr:twoCellAnchor editAs="oneCell">
    <xdr:from>
      <xdr:col>1</xdr:col>
      <xdr:colOff>342900</xdr:colOff>
      <xdr:row>126</xdr:row>
      <xdr:rowOff>114300</xdr:rowOff>
    </xdr:from>
    <xdr:to>
      <xdr:col>2</xdr:col>
      <xdr:colOff>676275</xdr:colOff>
      <xdr:row>128</xdr:row>
      <xdr:rowOff>57150</xdr:rowOff>
    </xdr:to>
    <xdr:pic>
      <xdr:nvPicPr>
        <xdr:cNvPr id="19" name="Picture 1083"/>
        <xdr:cNvPicPr preferRelativeResize="1">
          <a:picLocks noChangeAspect="1"/>
        </xdr:cNvPicPr>
      </xdr:nvPicPr>
      <xdr:blipFill>
        <a:blip r:embed="rId16"/>
        <a:srcRect l="61936" t="51177" r="28007" b="45938"/>
        <a:stretch>
          <a:fillRect/>
        </a:stretch>
      </xdr:blipFill>
      <xdr:spPr>
        <a:xfrm>
          <a:off x="1419225" y="20850225"/>
          <a:ext cx="1219200" cy="266700"/>
        </a:xfrm>
        <a:prstGeom prst="rect">
          <a:avLst/>
        </a:prstGeom>
        <a:noFill/>
        <a:ln w="1" cmpd="sng">
          <a:solidFill>
            <a:srgbClr val="000000"/>
          </a:solidFill>
          <a:headEnd type="none"/>
          <a:tailEnd type="none"/>
        </a:ln>
      </xdr:spPr>
    </xdr:pic>
    <xdr:clientData/>
  </xdr:twoCellAnchor>
  <xdr:twoCellAnchor editAs="oneCell">
    <xdr:from>
      <xdr:col>6</xdr:col>
      <xdr:colOff>304800</xdr:colOff>
      <xdr:row>32</xdr:row>
      <xdr:rowOff>133350</xdr:rowOff>
    </xdr:from>
    <xdr:to>
      <xdr:col>9</xdr:col>
      <xdr:colOff>19050</xdr:colOff>
      <xdr:row>36</xdr:row>
      <xdr:rowOff>76200</xdr:rowOff>
    </xdr:to>
    <xdr:pic>
      <xdr:nvPicPr>
        <xdr:cNvPr id="20" name="Picture 1144"/>
        <xdr:cNvPicPr preferRelativeResize="1">
          <a:picLocks noChangeAspect="1"/>
        </xdr:cNvPicPr>
      </xdr:nvPicPr>
      <xdr:blipFill>
        <a:blip r:embed="rId17"/>
        <a:srcRect l="43908" t="52236" r="41671" b="41494"/>
        <a:stretch>
          <a:fillRect/>
        </a:stretch>
      </xdr:blipFill>
      <xdr:spPr>
        <a:xfrm>
          <a:off x="5362575" y="5334000"/>
          <a:ext cx="1752600" cy="590550"/>
        </a:xfrm>
        <a:prstGeom prst="rect">
          <a:avLst/>
        </a:prstGeom>
        <a:noFill/>
        <a:ln w="1"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3</xdr:row>
      <xdr:rowOff>114300</xdr:rowOff>
    </xdr:from>
    <xdr:to>
      <xdr:col>12</xdr:col>
      <xdr:colOff>504825</xdr:colOff>
      <xdr:row>20</xdr:row>
      <xdr:rowOff>85725</xdr:rowOff>
    </xdr:to>
    <xdr:graphicFrame>
      <xdr:nvGraphicFramePr>
        <xdr:cNvPr id="1" name="Chart 1"/>
        <xdr:cNvGraphicFramePr/>
      </xdr:nvGraphicFramePr>
      <xdr:xfrm>
        <a:off x="4895850" y="600075"/>
        <a:ext cx="5705475" cy="2724150"/>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21</xdr:row>
      <xdr:rowOff>38100</xdr:rowOff>
    </xdr:from>
    <xdr:to>
      <xdr:col>12</xdr:col>
      <xdr:colOff>514350</xdr:colOff>
      <xdr:row>37</xdr:row>
      <xdr:rowOff>9525</xdr:rowOff>
    </xdr:to>
    <xdr:graphicFrame>
      <xdr:nvGraphicFramePr>
        <xdr:cNvPr id="2" name="Chart 2"/>
        <xdr:cNvGraphicFramePr/>
      </xdr:nvGraphicFramePr>
      <xdr:xfrm>
        <a:off x="4905375" y="3438525"/>
        <a:ext cx="5705475" cy="2562225"/>
      </xdr:xfrm>
      <a:graphic>
        <a:graphicData uri="http://schemas.openxmlformats.org/drawingml/2006/chart">
          <c:chart xmlns:c="http://schemas.openxmlformats.org/drawingml/2006/chart" r:id="rId2"/>
        </a:graphicData>
      </a:graphic>
    </xdr:graphicFrame>
    <xdr:clientData/>
  </xdr:twoCellAnchor>
  <xdr:oneCellAnchor>
    <xdr:from>
      <xdr:col>6</xdr:col>
      <xdr:colOff>466725</xdr:colOff>
      <xdr:row>37</xdr:row>
      <xdr:rowOff>85725</xdr:rowOff>
    </xdr:from>
    <xdr:ext cx="2057400" cy="276225"/>
    <xdr:sp>
      <xdr:nvSpPr>
        <xdr:cNvPr id="3" name="TextBox 3"/>
        <xdr:cNvSpPr txBox="1">
          <a:spLocks noChangeArrowheads="1"/>
        </xdr:cNvSpPr>
      </xdr:nvSpPr>
      <xdr:spPr>
        <a:xfrm>
          <a:off x="6905625" y="6076950"/>
          <a:ext cx="2057400" cy="276225"/>
        </a:xfrm>
        <a:prstGeom prst="rect">
          <a:avLst/>
        </a:prstGeom>
        <a:solidFill>
          <a:srgbClr val="FFFFFF"/>
        </a:solidFill>
        <a:ln w="9525" cmpd="sng">
          <a:noFill/>
        </a:ln>
      </xdr:spPr>
      <xdr:txBody>
        <a:bodyPr vertOverflow="clip" wrap="square">
          <a:spAutoFit/>
        </a:bodyPr>
        <a:p>
          <a:pPr algn="l">
            <a:defRPr/>
          </a:pPr>
          <a:r>
            <a:rPr lang="en-US" cap="none" sz="1400" b="1" i="0" u="none" baseline="0">
              <a:solidFill>
                <a:srgbClr val="000000"/>
              </a:solidFill>
            </a:rPr>
            <a:t>Load Cell Calibration Plots</a:t>
          </a:r>
        </a:p>
      </xdr:txBody>
    </xdr:sp>
    <xdr:clientData/>
  </xdr:oneCellAnchor>
  <xdr:twoCellAnchor>
    <xdr:from>
      <xdr:col>0</xdr:col>
      <xdr:colOff>371475</xdr:colOff>
      <xdr:row>21</xdr:row>
      <xdr:rowOff>95250</xdr:rowOff>
    </xdr:from>
    <xdr:to>
      <xdr:col>2</xdr:col>
      <xdr:colOff>333375</xdr:colOff>
      <xdr:row>33</xdr:row>
      <xdr:rowOff>28575</xdr:rowOff>
    </xdr:to>
    <xdr:sp>
      <xdr:nvSpPr>
        <xdr:cNvPr id="4" name="TextBox 1"/>
        <xdr:cNvSpPr txBox="1">
          <a:spLocks noChangeArrowheads="1"/>
        </xdr:cNvSpPr>
      </xdr:nvSpPr>
      <xdr:spPr>
        <a:xfrm rot="19943452">
          <a:off x="371475" y="3495675"/>
          <a:ext cx="2438400" cy="1876425"/>
        </a:xfrm>
        <a:prstGeom prst="rect">
          <a:avLst/>
        </a:prstGeom>
        <a:noFill/>
        <a:ln w="9525" cmpd="sng">
          <a:noFill/>
        </a:ln>
      </xdr:spPr>
      <xdr:txBody>
        <a:bodyPr vertOverflow="clip" wrap="square"/>
        <a:p>
          <a:pPr algn="l">
            <a:defRPr/>
          </a:pPr>
          <a:r>
            <a:rPr lang="en-US" cap="none" sz="1800" b="0" i="0" u="none" baseline="0">
              <a:solidFill>
                <a:srgbClr val="FF0000"/>
              </a:solidFill>
            </a:rPr>
            <a:t>THE ONLY LOAD CELL STUFF YOU NEED TO SHOW IN THE REPORT ARE THE PLOTS-NOT THE TABULAR DATA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1381125</xdr:colOff>
      <xdr:row>22</xdr:row>
      <xdr:rowOff>95250</xdr:rowOff>
    </xdr:from>
    <xdr:to>
      <xdr:col>9</xdr:col>
      <xdr:colOff>638175</xdr:colOff>
      <xdr:row>28</xdr:row>
      <xdr:rowOff>9525</xdr:rowOff>
    </xdr:to>
    <xdr:sp>
      <xdr:nvSpPr>
        <xdr:cNvPr id="1" name="TextBox 1"/>
        <xdr:cNvSpPr txBox="1">
          <a:spLocks noChangeArrowheads="1"/>
        </xdr:cNvSpPr>
      </xdr:nvSpPr>
      <xdr:spPr>
        <a:xfrm rot="19943452">
          <a:off x="8029575" y="7258050"/>
          <a:ext cx="5734050" cy="1857375"/>
        </a:xfrm>
        <a:prstGeom prst="rect">
          <a:avLst/>
        </a:prstGeom>
        <a:noFill/>
        <a:ln w="9525" cmpd="sng">
          <a:noFill/>
        </a:ln>
      </xdr:spPr>
      <xdr:txBody>
        <a:bodyPr vertOverflow="clip" wrap="square"/>
        <a:p>
          <a:pPr algn="l">
            <a:defRPr/>
          </a:pPr>
          <a:r>
            <a:rPr lang="en-US" cap="none" sz="3600" b="0" i="0" u="none" baseline="0">
              <a:solidFill>
                <a:srgbClr val="FF0000"/>
              </a:solidFill>
              <a:latin typeface="Calibri"/>
              <a:ea typeface="Calibri"/>
              <a:cs typeface="Calibri"/>
            </a:rPr>
            <a:t>DO NOT PRINT</a:t>
          </a:r>
          <a:r>
            <a:rPr lang="en-US" cap="none" sz="3600" b="0" i="0" u="none" baseline="0">
              <a:solidFill>
                <a:srgbClr val="FF0000"/>
              </a:solidFill>
              <a:latin typeface="Calibri"/>
              <a:ea typeface="Calibri"/>
              <a:cs typeface="Calibri"/>
            </a:rPr>
            <a:t> OUT THIS</a:t>
          </a:r>
          <a:r>
            <a:rPr lang="en-US" cap="none" sz="3600" b="0" i="0" u="none" baseline="0">
              <a:solidFill>
                <a:srgbClr val="FF0000"/>
              </a:solidFill>
              <a:latin typeface="Calibri"/>
              <a:ea typeface="Calibri"/>
              <a:cs typeface="Calibri"/>
            </a:rPr>
            <a:t> SECTION </a:t>
          </a:r>
          <a:r>
            <a:rPr lang="en-US" cap="none" sz="3600" b="0" i="0" u="none" baseline="0">
              <a:solidFill>
                <a:srgbClr val="FF0000"/>
              </a:solidFill>
              <a:latin typeface="Calibri"/>
              <a:ea typeface="Calibri"/>
              <a:cs typeface="Calibri"/>
            </a:rPr>
            <a:t>FOR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3.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vmlDrawing" Target="../drawings/vmlDrawing2.vml" /><Relationship Id="rId6" Type="http://schemas.openxmlformats.org/officeDocument/2006/relationships/drawing" Target="../drawings/drawing6.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174"/>
  <sheetViews>
    <sheetView zoomScale="85" zoomScaleNormal="85" zoomScalePageLayoutView="0" workbookViewId="0" topLeftCell="A106">
      <selection activeCell="G19" sqref="G19"/>
    </sheetView>
  </sheetViews>
  <sheetFormatPr defaultColWidth="9.140625" defaultRowHeight="12.75"/>
  <cols>
    <col min="1" max="1" width="16.140625" style="0" customWidth="1"/>
    <col min="2" max="2" width="13.28125" style="0" bestFit="1" customWidth="1"/>
    <col min="3" max="3" width="14.140625" style="0" bestFit="1" customWidth="1"/>
    <col min="4" max="4" width="9.57421875" style="0" bestFit="1" customWidth="1"/>
    <col min="5" max="5" width="13.140625" style="0" customWidth="1"/>
    <col min="6" max="6" width="9.57421875" style="0" customWidth="1"/>
    <col min="7" max="7" width="11.140625" style="0" bestFit="1" customWidth="1"/>
    <col min="8" max="8" width="9.28125" style="0" bestFit="1" customWidth="1"/>
    <col min="9" max="9" width="10.140625" style="0" bestFit="1" customWidth="1"/>
    <col min="10" max="10" width="9.421875" style="0" customWidth="1"/>
    <col min="11" max="11" width="10.00390625" style="0" customWidth="1"/>
  </cols>
  <sheetData>
    <row r="1" ht="12.75">
      <c r="E1" s="1" t="s">
        <v>0</v>
      </c>
    </row>
    <row r="2" ht="12.75">
      <c r="E2" s="1" t="s">
        <v>102</v>
      </c>
    </row>
    <row r="3" ht="12.75">
      <c r="E3" s="1" t="s">
        <v>101</v>
      </c>
    </row>
    <row r="5" spans="1:8" ht="13.5" thickBot="1">
      <c r="A5" s="2" t="s">
        <v>1</v>
      </c>
      <c r="B5" s="3"/>
      <c r="C5" s="3"/>
      <c r="D5" s="3"/>
      <c r="H5" s="1" t="s">
        <v>23</v>
      </c>
    </row>
    <row r="6" spans="1:10" ht="12.75">
      <c r="A6" s="5"/>
      <c r="B6" s="4"/>
      <c r="C6" s="4"/>
      <c r="D6" s="4"/>
      <c r="H6" s="10"/>
      <c r="I6" s="1" t="s">
        <v>24</v>
      </c>
      <c r="J6" s="1"/>
    </row>
    <row r="7" spans="1:10" ht="12.75">
      <c r="A7" s="5" t="s">
        <v>2</v>
      </c>
      <c r="B7" s="4"/>
      <c r="C7" s="4"/>
      <c r="D7" s="4"/>
      <c r="H7" s="11"/>
      <c r="I7" s="1" t="s">
        <v>25</v>
      </c>
      <c r="J7" s="1"/>
    </row>
    <row r="8" spans="1:10" ht="12.75">
      <c r="A8" s="5" t="s">
        <v>3</v>
      </c>
      <c r="B8" s="4"/>
      <c r="C8" s="4"/>
      <c r="D8" s="4"/>
      <c r="H8" s="12"/>
      <c r="I8" s="1" t="s">
        <v>70</v>
      </c>
      <c r="J8" s="1"/>
    </row>
    <row r="9" spans="1:9" ht="12.75">
      <c r="A9" s="5" t="s">
        <v>4</v>
      </c>
      <c r="B9" s="4"/>
      <c r="C9" s="4"/>
      <c r="D9" s="4"/>
      <c r="H9" s="13"/>
      <c r="I9" s="1" t="s">
        <v>71</v>
      </c>
    </row>
    <row r="10" spans="1:9" ht="12.75">
      <c r="A10" s="5" t="s">
        <v>5</v>
      </c>
      <c r="B10" s="4"/>
      <c r="C10" s="4"/>
      <c r="D10" s="4"/>
      <c r="H10" s="26"/>
      <c r="I10" s="1" t="s">
        <v>50</v>
      </c>
    </row>
    <row r="11" spans="1:9" ht="12.75">
      <c r="A11" s="5" t="s">
        <v>6</v>
      </c>
      <c r="B11" s="4"/>
      <c r="C11" s="4"/>
      <c r="D11" s="4"/>
      <c r="H11" s="99"/>
      <c r="I11" s="1" t="s">
        <v>60</v>
      </c>
    </row>
    <row r="12" spans="1:14" ht="12.75">
      <c r="A12" s="5" t="s">
        <v>7</v>
      </c>
      <c r="B12" s="4"/>
      <c r="C12" s="4"/>
      <c r="D12" s="4"/>
      <c r="F12" s="98"/>
      <c r="G12" s="31"/>
      <c r="H12" s="31"/>
      <c r="I12" s="31"/>
      <c r="J12" s="31"/>
      <c r="K12" s="31"/>
      <c r="L12" s="31"/>
      <c r="M12" s="31"/>
      <c r="N12" s="31"/>
    </row>
    <row r="13" spans="1:14" ht="12.75">
      <c r="A13" s="6" t="s">
        <v>8</v>
      </c>
      <c r="B13" s="4"/>
      <c r="C13" s="4"/>
      <c r="D13" s="4"/>
      <c r="F13" s="98"/>
      <c r="G13" s="31"/>
      <c r="H13" s="31"/>
      <c r="I13" s="31"/>
      <c r="J13" s="31"/>
      <c r="K13" s="31"/>
      <c r="L13" s="31"/>
      <c r="M13" s="31"/>
      <c r="N13" s="31"/>
    </row>
    <row r="14" spans="1:14" ht="12.75">
      <c r="A14" s="6" t="s">
        <v>9</v>
      </c>
      <c r="B14" s="4"/>
      <c r="C14" s="4"/>
      <c r="D14" s="4"/>
      <c r="F14" s="98"/>
      <c r="G14" s="31"/>
      <c r="H14" s="31"/>
      <c r="I14" s="31"/>
      <c r="J14" s="31"/>
      <c r="K14" s="31"/>
      <c r="L14" s="31"/>
      <c r="M14" s="31"/>
      <c r="N14" s="31"/>
    </row>
    <row r="15" spans="1:14" ht="12.75">
      <c r="A15" s="5" t="s">
        <v>10</v>
      </c>
      <c r="B15" s="4"/>
      <c r="C15" s="4"/>
      <c r="D15" s="4"/>
      <c r="F15" s="98"/>
      <c r="G15" s="31"/>
      <c r="H15" s="31"/>
      <c r="I15" s="31"/>
      <c r="J15" s="31"/>
      <c r="K15" s="31"/>
      <c r="L15" s="31"/>
      <c r="M15" s="31"/>
      <c r="N15" s="31"/>
    </row>
    <row r="16" ht="12.75">
      <c r="A16" s="1"/>
    </row>
    <row r="17" spans="1:3" ht="12.75">
      <c r="A17" s="5" t="s">
        <v>11</v>
      </c>
      <c r="B17" s="4"/>
      <c r="C17" s="4"/>
    </row>
    <row r="18" spans="1:11" ht="12.75">
      <c r="A18" s="5" t="s">
        <v>12</v>
      </c>
      <c r="B18" s="4"/>
      <c r="C18" s="4"/>
      <c r="F18" s="31"/>
      <c r="G18" s="31"/>
      <c r="H18" s="31"/>
      <c r="I18" s="31"/>
      <c r="J18" s="31"/>
      <c r="K18" s="56"/>
    </row>
    <row r="19" spans="1:11" ht="12.75">
      <c r="A19" s="1"/>
      <c r="F19" s="31"/>
      <c r="G19" s="31"/>
      <c r="H19" s="31"/>
      <c r="I19" s="31"/>
      <c r="J19" s="31"/>
      <c r="K19" s="56"/>
    </row>
    <row r="20" spans="1:11" ht="12.75">
      <c r="A20" s="1"/>
      <c r="F20" s="31"/>
      <c r="G20" s="31"/>
      <c r="H20" s="31"/>
      <c r="I20" s="31"/>
      <c r="J20" s="31"/>
      <c r="K20" s="56"/>
    </row>
    <row r="21" spans="1:11" ht="12.75">
      <c r="A21" s="5" t="s">
        <v>13</v>
      </c>
      <c r="B21" s="4"/>
      <c r="C21" s="4"/>
      <c r="D21" s="4"/>
      <c r="F21" s="31"/>
      <c r="G21" s="31"/>
      <c r="H21" s="31"/>
      <c r="I21" s="31"/>
      <c r="J21" s="31"/>
      <c r="K21" s="56"/>
    </row>
    <row r="22" spans="1:11" ht="12.75">
      <c r="A22" s="5" t="s">
        <v>14</v>
      </c>
      <c r="B22" s="4"/>
      <c r="C22" s="4"/>
      <c r="D22" s="4"/>
      <c r="F22" s="31"/>
      <c r="G22" s="31"/>
      <c r="H22" s="31"/>
      <c r="I22" s="31"/>
      <c r="J22" s="31"/>
      <c r="K22" s="56"/>
    </row>
    <row r="23" spans="1:11" ht="12.75">
      <c r="A23" s="5" t="s">
        <v>15</v>
      </c>
      <c r="B23" s="4"/>
      <c r="C23" s="4"/>
      <c r="D23" s="4"/>
      <c r="F23" s="31"/>
      <c r="G23" s="31"/>
      <c r="H23" s="31"/>
      <c r="I23" s="31"/>
      <c r="J23" s="31"/>
      <c r="K23" s="56"/>
    </row>
    <row r="24" spans="1:11" ht="12.75">
      <c r="A24" s="5" t="s">
        <v>16</v>
      </c>
      <c r="B24" s="4"/>
      <c r="C24" s="4"/>
      <c r="D24" s="4"/>
      <c r="F24" s="31"/>
      <c r="G24" s="31"/>
      <c r="H24" s="31"/>
      <c r="I24" s="31"/>
      <c r="J24" s="31"/>
      <c r="K24" s="56"/>
    </row>
    <row r="25" spans="1:11" ht="12.75">
      <c r="A25" s="1"/>
      <c r="F25" s="31"/>
      <c r="G25" s="31"/>
      <c r="H25" s="31"/>
      <c r="I25" s="31"/>
      <c r="J25" s="31"/>
      <c r="K25" s="56"/>
    </row>
    <row r="26" spans="6:11" ht="12.75">
      <c r="F26" s="31"/>
      <c r="G26" s="31"/>
      <c r="H26" s="31"/>
      <c r="I26" s="31"/>
      <c r="J26" s="31"/>
      <c r="K26" s="56"/>
    </row>
    <row r="27" spans="6:10" ht="12.75">
      <c r="F27" s="31"/>
      <c r="G27" s="31"/>
      <c r="H27" s="31"/>
      <c r="I27" s="31"/>
      <c r="J27" s="31"/>
    </row>
    <row r="28" spans="1:4" ht="13.5" thickBot="1">
      <c r="A28" s="2" t="s">
        <v>17</v>
      </c>
      <c r="B28" s="3"/>
      <c r="C28" s="3"/>
      <c r="D28" s="3"/>
    </row>
    <row r="42" spans="1:19" ht="13.5" thickBot="1">
      <c r="A42" s="3" t="s">
        <v>18</v>
      </c>
      <c r="B42" s="3"/>
      <c r="C42" s="3"/>
      <c r="D42" s="3"/>
      <c r="E42" s="3"/>
      <c r="F42" s="3"/>
      <c r="G42" s="3"/>
      <c r="L42" s="66"/>
      <c r="M42" s="66"/>
      <c r="N42" s="66"/>
      <c r="O42" s="66"/>
      <c r="P42" s="66"/>
      <c r="Q42" s="66"/>
      <c r="R42" s="66"/>
      <c r="S42" s="66"/>
    </row>
    <row r="43" spans="1:19" ht="12.75">
      <c r="A43" s="6" t="s">
        <v>19</v>
      </c>
      <c r="B43" s="7"/>
      <c r="C43" s="4"/>
      <c r="D43" s="4"/>
      <c r="E43" s="4"/>
      <c r="F43" s="4"/>
      <c r="G43" s="4"/>
      <c r="L43" s="66"/>
      <c r="M43" s="66"/>
      <c r="N43" s="66"/>
      <c r="O43" s="66"/>
      <c r="P43" s="66"/>
      <c r="Q43" s="66"/>
      <c r="R43" s="66"/>
      <c r="S43" s="66"/>
    </row>
    <row r="44" spans="3:19" ht="12.75">
      <c r="C44" s="36" t="s">
        <v>96</v>
      </c>
      <c r="L44" s="66"/>
      <c r="M44" s="66"/>
      <c r="N44" s="66"/>
      <c r="O44" s="66"/>
      <c r="P44" s="66"/>
      <c r="Q44" s="66"/>
      <c r="R44" s="66"/>
      <c r="S44" s="66"/>
    </row>
    <row r="45" spans="1:19" ht="12.75">
      <c r="A45" t="s">
        <v>32</v>
      </c>
      <c r="C45" s="14"/>
      <c r="D45" t="s">
        <v>20</v>
      </c>
      <c r="G45" s="38" t="s">
        <v>61</v>
      </c>
      <c r="H45" s="38"/>
      <c r="I45" s="38"/>
      <c r="L45" s="66"/>
      <c r="M45" s="66"/>
      <c r="N45" s="66"/>
      <c r="O45" s="66"/>
      <c r="P45" s="66"/>
      <c r="Q45" s="66"/>
      <c r="R45" s="66"/>
      <c r="S45" s="66"/>
    </row>
    <row r="46" spans="7:19" ht="12.75">
      <c r="G46" s="38" t="s">
        <v>62</v>
      </c>
      <c r="H46" s="38"/>
      <c r="I46" s="38"/>
      <c r="L46" s="66"/>
      <c r="M46" s="66"/>
      <c r="N46" s="66"/>
      <c r="O46" s="66"/>
      <c r="P46" s="66"/>
      <c r="Q46" s="66"/>
      <c r="R46" s="66"/>
      <c r="S46" s="66"/>
    </row>
    <row r="47" spans="1:19" ht="15.75">
      <c r="A47" s="15" t="s">
        <v>82</v>
      </c>
      <c r="C47" s="14"/>
      <c r="D47" t="s">
        <v>21</v>
      </c>
      <c r="L47" s="66"/>
      <c r="M47" s="66"/>
      <c r="N47" s="66"/>
      <c r="O47" s="66"/>
      <c r="P47" s="66"/>
      <c r="Q47" s="66"/>
      <c r="R47" s="66"/>
      <c r="S47" s="66"/>
    </row>
    <row r="48" spans="12:19" ht="12.75">
      <c r="L48" s="66"/>
      <c r="M48" s="66"/>
      <c r="N48" s="66"/>
      <c r="O48" s="66"/>
      <c r="P48" s="66"/>
      <c r="Q48" s="66"/>
      <c r="R48" s="66"/>
      <c r="S48" s="66"/>
    </row>
    <row r="49" spans="1:19" ht="15.75">
      <c r="A49" s="15" t="s">
        <v>83</v>
      </c>
      <c r="C49" s="13"/>
      <c r="D49" t="s">
        <v>22</v>
      </c>
      <c r="L49" s="66"/>
      <c r="M49" s="66"/>
      <c r="N49" s="66"/>
      <c r="O49" s="66"/>
      <c r="P49" s="66"/>
      <c r="Q49" s="66"/>
      <c r="R49" s="66"/>
      <c r="S49" s="66"/>
    </row>
    <row r="50" spans="12:19" ht="12.75">
      <c r="L50" s="66"/>
      <c r="M50" s="66"/>
      <c r="N50" s="66"/>
      <c r="O50" s="66"/>
      <c r="P50" s="66"/>
      <c r="Q50" s="66"/>
      <c r="R50" s="66"/>
      <c r="S50" s="66"/>
    </row>
    <row r="51" spans="1:19" ht="12.75">
      <c r="A51" s="9" t="s">
        <v>30</v>
      </c>
      <c r="C51" s="26">
        <v>0.3048</v>
      </c>
      <c r="D51" t="s">
        <v>29</v>
      </c>
      <c r="L51" s="66"/>
      <c r="M51" s="66"/>
      <c r="N51" s="66"/>
      <c r="O51" s="66"/>
      <c r="P51" s="66"/>
      <c r="Q51" s="66"/>
      <c r="R51" s="66"/>
      <c r="S51" s="66"/>
    </row>
    <row r="52" spans="12:19" ht="12.75">
      <c r="L52" s="66"/>
      <c r="M52" s="66"/>
      <c r="N52" s="66"/>
      <c r="O52" s="66"/>
      <c r="P52" s="66"/>
      <c r="Q52" s="66"/>
      <c r="R52" s="66"/>
      <c r="S52" s="66"/>
    </row>
    <row r="53" spans="1:19" ht="15.75">
      <c r="A53" s="73" t="s">
        <v>84</v>
      </c>
      <c r="C53" s="14"/>
      <c r="D53" t="s">
        <v>28</v>
      </c>
      <c r="L53" s="66"/>
      <c r="M53" s="66"/>
      <c r="N53" s="66"/>
      <c r="O53" s="66"/>
      <c r="P53" s="66"/>
      <c r="Q53" s="66"/>
      <c r="R53" s="66"/>
      <c r="S53" s="66"/>
    </row>
    <row r="54" spans="12:19" ht="12.75">
      <c r="L54" s="66"/>
      <c r="M54" s="66"/>
      <c r="N54" s="66"/>
      <c r="O54" s="66"/>
      <c r="P54" s="66"/>
      <c r="Q54" s="66"/>
      <c r="R54" s="66"/>
      <c r="S54" s="66"/>
    </row>
    <row r="55" spans="1:19" ht="12.75">
      <c r="A55" t="s">
        <v>31</v>
      </c>
      <c r="C55" s="13" t="e">
        <f>$C49*$C51/$C53</f>
        <v>#DIV/0!</v>
      </c>
      <c r="L55" s="66"/>
      <c r="M55" s="66"/>
      <c r="N55" s="66"/>
      <c r="O55" s="66"/>
      <c r="P55" s="66"/>
      <c r="Q55" s="66"/>
      <c r="R55" s="66"/>
      <c r="S55" s="66"/>
    </row>
    <row r="56" spans="12:19" ht="12.75">
      <c r="L56" s="66"/>
      <c r="M56" s="66"/>
      <c r="N56" s="66"/>
      <c r="O56" s="66"/>
      <c r="P56" s="66"/>
      <c r="Q56" s="66"/>
      <c r="R56" s="66"/>
      <c r="S56" s="66"/>
    </row>
    <row r="57" spans="1:19" ht="12.75">
      <c r="A57" s="15" t="s">
        <v>27</v>
      </c>
      <c r="C57" s="80">
        <v>0</v>
      </c>
      <c r="D57" t="s">
        <v>26</v>
      </c>
      <c r="L57" s="66"/>
      <c r="M57" s="66"/>
      <c r="N57" s="66"/>
      <c r="O57" s="66"/>
      <c r="P57" s="66"/>
      <c r="Q57" s="66"/>
      <c r="R57" s="66"/>
      <c r="S57" s="66"/>
    </row>
    <row r="58" spans="1:19" ht="12.75">
      <c r="A58" s="8"/>
      <c r="C58" s="31"/>
      <c r="L58" s="66"/>
      <c r="M58" s="66"/>
      <c r="N58" s="66"/>
      <c r="O58" s="66"/>
      <c r="P58" s="66"/>
      <c r="Q58" s="66"/>
      <c r="R58" s="66"/>
      <c r="S58" s="66"/>
    </row>
    <row r="59" spans="12:19" ht="12.75">
      <c r="L59" s="66"/>
      <c r="M59" s="66"/>
      <c r="N59" s="66"/>
      <c r="O59" s="66"/>
      <c r="P59" s="66"/>
      <c r="Q59" s="66"/>
      <c r="R59" s="66"/>
      <c r="S59" s="66"/>
    </row>
    <row r="60" spans="1:20" ht="13.5" thickBot="1">
      <c r="A60" s="3" t="s">
        <v>92</v>
      </c>
      <c r="B60" s="3"/>
      <c r="C60" s="3"/>
      <c r="D60" s="3"/>
      <c r="E60" s="3"/>
      <c r="F60" s="3"/>
      <c r="G60" s="3"/>
      <c r="H60" s="3"/>
      <c r="J60" s="56"/>
      <c r="K60" s="56"/>
      <c r="L60" s="66"/>
      <c r="M60" s="66"/>
      <c r="N60" s="66"/>
      <c r="O60" s="66"/>
      <c r="P60" s="66"/>
      <c r="Q60" s="66"/>
      <c r="R60" s="66"/>
      <c r="S60" s="66"/>
      <c r="T60" s="56"/>
    </row>
    <row r="61" spans="1:20" ht="12.75">
      <c r="A61" s="69"/>
      <c r="J61" s="56"/>
      <c r="K61" s="56"/>
      <c r="L61" s="66"/>
      <c r="M61" s="66"/>
      <c r="N61" s="66"/>
      <c r="O61" s="66"/>
      <c r="P61" s="66"/>
      <c r="Q61" s="66"/>
      <c r="R61" s="66"/>
      <c r="S61" s="66"/>
      <c r="T61" s="56"/>
    </row>
    <row r="62" spans="1:20" ht="15.75">
      <c r="A62" s="71" t="s">
        <v>33</v>
      </c>
      <c r="B62" s="71" t="s">
        <v>75</v>
      </c>
      <c r="C62" s="71" t="s">
        <v>34</v>
      </c>
      <c r="D62" s="71" t="s">
        <v>35</v>
      </c>
      <c r="E62" s="71" t="s">
        <v>36</v>
      </c>
      <c r="F62" s="78" t="s">
        <v>37</v>
      </c>
      <c r="G62" s="78" t="s">
        <v>38</v>
      </c>
      <c r="H62" s="78" t="s">
        <v>39</v>
      </c>
      <c r="I62" s="79" t="s">
        <v>40</v>
      </c>
      <c r="J62" s="64"/>
      <c r="L62" s="66"/>
      <c r="M62" s="66"/>
      <c r="N62" s="66"/>
      <c r="O62" s="66"/>
      <c r="P62" s="66"/>
      <c r="Q62" s="66"/>
      <c r="R62" s="66"/>
      <c r="S62" s="66"/>
      <c r="T62" s="56"/>
    </row>
    <row r="63" spans="1:20" ht="12.75">
      <c r="A63">
        <v>0</v>
      </c>
      <c r="B63" s="12"/>
      <c r="C63" s="48">
        <v>0</v>
      </c>
      <c r="D63" s="28">
        <f aca="true" t="shared" si="0" ref="D63:D77">B63</f>
        <v>0</v>
      </c>
      <c r="E63" s="29" t="e">
        <f>2*D63/(($C$47*$C$49^2))</f>
        <v>#DIV/0!</v>
      </c>
      <c r="F63" s="51"/>
      <c r="G63" s="51"/>
      <c r="H63" s="55"/>
      <c r="I63" s="55"/>
      <c r="J63" s="64"/>
      <c r="L63" s="66"/>
      <c r="M63" s="66"/>
      <c r="N63" s="66"/>
      <c r="O63" s="66"/>
      <c r="P63" s="66"/>
      <c r="Q63" s="66"/>
      <c r="R63" s="66"/>
      <c r="S63" s="66"/>
      <c r="T63" s="56"/>
    </row>
    <row r="64" spans="1:20" ht="12.75">
      <c r="A64">
        <v>1</v>
      </c>
      <c r="B64" s="12"/>
      <c r="C64" s="47">
        <v>1.25</v>
      </c>
      <c r="D64" s="28">
        <f t="shared" si="0"/>
        <v>0</v>
      </c>
      <c r="E64" s="21" t="e">
        <f aca="true" t="shared" si="1" ref="E64:E95">2*D64/(($C$47*$C$49^2))</f>
        <v>#DIV/0!</v>
      </c>
      <c r="F64" s="27">
        <v>6</v>
      </c>
      <c r="G64" s="27">
        <v>160.7</v>
      </c>
      <c r="H64" s="23">
        <f>G64-$C$57</f>
        <v>160.7</v>
      </c>
      <c r="I64" s="20">
        <f>-0.5*(D64+D63)*F64*0.001*SIN(H64*3.14/180)</f>
        <v>0</v>
      </c>
      <c r="J64" s="65"/>
      <c r="L64" s="66"/>
      <c r="M64" s="66"/>
      <c r="N64" s="66"/>
      <c r="O64" s="66"/>
      <c r="P64" s="66"/>
      <c r="Q64" s="66"/>
      <c r="R64" s="66"/>
      <c r="S64" s="66"/>
      <c r="T64" s="56"/>
    </row>
    <row r="65" spans="1:20" ht="12.75">
      <c r="A65">
        <v>2</v>
      </c>
      <c r="B65" s="12"/>
      <c r="C65" s="47">
        <v>2.5</v>
      </c>
      <c r="D65" s="28">
        <f t="shared" si="0"/>
        <v>0</v>
      </c>
      <c r="E65" s="21" t="e">
        <f t="shared" si="1"/>
        <v>#DIV/0!</v>
      </c>
      <c r="F65" s="27">
        <v>6</v>
      </c>
      <c r="G65" s="27">
        <v>136.2</v>
      </c>
      <c r="H65" s="23">
        <f aca="true" t="shared" si="2" ref="H65:H93">G65-$C$57</f>
        <v>136.2</v>
      </c>
      <c r="I65" s="20">
        <f aca="true" t="shared" si="3" ref="I65:I92">-0.5*(D65+D64)*F65*0.001*SIN(H65*3.14/180)</f>
        <v>0</v>
      </c>
      <c r="J65" s="65"/>
      <c r="L65" s="66"/>
      <c r="M65" s="66"/>
      <c r="N65" s="66"/>
      <c r="O65" s="66"/>
      <c r="P65" s="66"/>
      <c r="Q65" s="66"/>
      <c r="R65" s="66"/>
      <c r="S65" s="66"/>
      <c r="T65" s="56"/>
    </row>
    <row r="66" spans="1:20" ht="12.75">
      <c r="A66">
        <v>3</v>
      </c>
      <c r="B66" s="12"/>
      <c r="C66" s="47">
        <v>5</v>
      </c>
      <c r="D66" s="28">
        <f t="shared" si="0"/>
        <v>0</v>
      </c>
      <c r="E66" s="21" t="e">
        <f t="shared" si="1"/>
        <v>#DIV/0!</v>
      </c>
      <c r="F66" s="27">
        <v>9</v>
      </c>
      <c r="G66" s="27">
        <v>115.8</v>
      </c>
      <c r="H66" s="23">
        <f t="shared" si="2"/>
        <v>115.8</v>
      </c>
      <c r="I66" s="20">
        <f t="shared" si="3"/>
        <v>0</v>
      </c>
      <c r="J66" s="65"/>
      <c r="L66" s="66"/>
      <c r="M66" s="66"/>
      <c r="N66" s="66"/>
      <c r="O66" s="66"/>
      <c r="P66" s="66"/>
      <c r="Q66" s="66"/>
      <c r="R66" s="66"/>
      <c r="S66" s="66"/>
      <c r="T66" s="56"/>
    </row>
    <row r="67" spans="1:20" ht="12.75">
      <c r="A67">
        <v>4</v>
      </c>
      <c r="B67" s="12"/>
      <c r="C67" s="47">
        <v>7.5</v>
      </c>
      <c r="D67" s="28">
        <f t="shared" si="0"/>
        <v>0</v>
      </c>
      <c r="E67" s="21" t="e">
        <f t="shared" si="1"/>
        <v>#DIV/0!</v>
      </c>
      <c r="F67" s="27">
        <v>9</v>
      </c>
      <c r="G67" s="27">
        <v>107.3</v>
      </c>
      <c r="H67" s="23">
        <f t="shared" si="2"/>
        <v>107.3</v>
      </c>
      <c r="I67" s="20">
        <f t="shared" si="3"/>
        <v>0</v>
      </c>
      <c r="J67" s="65"/>
      <c r="L67" s="66"/>
      <c r="M67" s="66"/>
      <c r="N67" s="66"/>
      <c r="O67" s="66"/>
      <c r="P67" s="66"/>
      <c r="Q67" s="66"/>
      <c r="R67" s="66"/>
      <c r="S67" s="66"/>
      <c r="T67" s="56"/>
    </row>
    <row r="68" spans="1:20" ht="12.75">
      <c r="A68">
        <v>5</v>
      </c>
      <c r="B68" s="12"/>
      <c r="C68" s="47">
        <v>10</v>
      </c>
      <c r="D68" s="28">
        <f t="shared" si="0"/>
        <v>0</v>
      </c>
      <c r="E68" s="21" t="e">
        <f t="shared" si="1"/>
        <v>#DIV/0!</v>
      </c>
      <c r="F68" s="27">
        <v>8</v>
      </c>
      <c r="G68" s="27">
        <v>102.6</v>
      </c>
      <c r="H68" s="23">
        <f t="shared" si="2"/>
        <v>102.6</v>
      </c>
      <c r="I68" s="20">
        <f t="shared" si="3"/>
        <v>0</v>
      </c>
      <c r="J68" s="65"/>
      <c r="L68" s="66"/>
      <c r="M68" s="66"/>
      <c r="N68" s="66"/>
      <c r="O68" s="66"/>
      <c r="P68" s="66"/>
      <c r="Q68" s="66"/>
      <c r="R68" s="66"/>
      <c r="S68" s="66"/>
      <c r="T68" s="56"/>
    </row>
    <row r="69" spans="1:20" ht="12.75">
      <c r="A69">
        <v>6</v>
      </c>
      <c r="B69" s="12"/>
      <c r="C69" s="47">
        <v>15</v>
      </c>
      <c r="D69" s="28">
        <f t="shared" si="0"/>
        <v>0</v>
      </c>
      <c r="E69" s="21" t="e">
        <f t="shared" si="1"/>
        <v>#DIV/0!</v>
      </c>
      <c r="F69" s="27">
        <v>15.5</v>
      </c>
      <c r="G69" s="27">
        <v>100.1</v>
      </c>
      <c r="H69" s="23">
        <f t="shared" si="2"/>
        <v>100.1</v>
      </c>
      <c r="I69" s="20">
        <f t="shared" si="3"/>
        <v>0</v>
      </c>
      <c r="J69" s="65"/>
      <c r="T69" s="56"/>
    </row>
    <row r="70" spans="1:20" ht="12.75">
      <c r="A70">
        <v>7</v>
      </c>
      <c r="B70" s="12"/>
      <c r="C70" s="47">
        <v>20</v>
      </c>
      <c r="D70" s="28">
        <f t="shared" si="0"/>
        <v>0</v>
      </c>
      <c r="E70" s="21" t="e">
        <f t="shared" si="1"/>
        <v>#DIV/0!</v>
      </c>
      <c r="F70" s="27">
        <v>15.5</v>
      </c>
      <c r="G70" s="27">
        <v>97.1</v>
      </c>
      <c r="H70" s="23">
        <f t="shared" si="2"/>
        <v>97.1</v>
      </c>
      <c r="I70" s="20">
        <f t="shared" si="3"/>
        <v>0</v>
      </c>
      <c r="J70" s="65"/>
      <c r="T70" s="56"/>
    </row>
    <row r="71" spans="1:20" ht="12.75">
      <c r="A71">
        <v>8</v>
      </c>
      <c r="B71" s="12"/>
      <c r="C71" s="47">
        <v>30</v>
      </c>
      <c r="D71" s="28">
        <f t="shared" si="0"/>
        <v>0</v>
      </c>
      <c r="E71" s="21" t="e">
        <f t="shared" si="1"/>
        <v>#DIV/0!</v>
      </c>
      <c r="F71" s="27">
        <v>30</v>
      </c>
      <c r="G71" s="27">
        <v>93.2</v>
      </c>
      <c r="H71" s="23">
        <f t="shared" si="2"/>
        <v>93.2</v>
      </c>
      <c r="I71" s="20">
        <f t="shared" si="3"/>
        <v>0</v>
      </c>
      <c r="J71" s="65"/>
      <c r="L71" s="66"/>
      <c r="M71" s="66"/>
      <c r="N71" s="66"/>
      <c r="O71" s="66"/>
      <c r="P71" s="66"/>
      <c r="Q71" s="66"/>
      <c r="R71" s="66"/>
      <c r="S71" s="66"/>
      <c r="T71" s="56"/>
    </row>
    <row r="72" spans="1:20" ht="12.75">
      <c r="A72">
        <v>9</v>
      </c>
      <c r="B72" s="12"/>
      <c r="C72" s="47">
        <v>40</v>
      </c>
      <c r="D72" s="28">
        <f t="shared" si="0"/>
        <v>0</v>
      </c>
      <c r="E72" s="21" t="e">
        <f t="shared" si="1"/>
        <v>#DIV/0!</v>
      </c>
      <c r="F72" s="27">
        <v>30</v>
      </c>
      <c r="G72" s="27">
        <v>89.8</v>
      </c>
      <c r="H72" s="23">
        <f t="shared" si="2"/>
        <v>89.8</v>
      </c>
      <c r="I72" s="20">
        <f t="shared" si="3"/>
        <v>0</v>
      </c>
      <c r="J72" s="65"/>
      <c r="L72" s="66"/>
      <c r="M72" s="66"/>
      <c r="N72" s="66"/>
      <c r="O72" s="66"/>
      <c r="P72" s="66"/>
      <c r="Q72" s="66"/>
      <c r="R72" s="66"/>
      <c r="S72" s="66"/>
      <c r="T72" s="56"/>
    </row>
    <row r="73" spans="1:20" ht="12.75">
      <c r="A73">
        <v>10</v>
      </c>
      <c r="B73" s="12"/>
      <c r="C73" s="47">
        <v>50</v>
      </c>
      <c r="D73" s="28">
        <f t="shared" si="0"/>
        <v>0</v>
      </c>
      <c r="E73" s="21" t="e">
        <f t="shared" si="1"/>
        <v>#DIV/0!</v>
      </c>
      <c r="F73" s="27">
        <v>30</v>
      </c>
      <c r="G73" s="27">
        <v>86.7</v>
      </c>
      <c r="H73" s="23">
        <f t="shared" si="2"/>
        <v>86.7</v>
      </c>
      <c r="I73" s="20">
        <f t="shared" si="3"/>
        <v>0</v>
      </c>
      <c r="J73" s="65"/>
      <c r="L73" s="66"/>
      <c r="M73" s="66"/>
      <c r="N73" s="66"/>
      <c r="O73" s="66"/>
      <c r="P73" s="66"/>
      <c r="Q73" s="66"/>
      <c r="R73" s="66"/>
      <c r="S73" s="66"/>
      <c r="T73" s="56"/>
    </row>
    <row r="74" spans="1:20" ht="12.75">
      <c r="A74">
        <v>11</v>
      </c>
      <c r="B74" s="12"/>
      <c r="C74" s="47">
        <v>60</v>
      </c>
      <c r="D74" s="28">
        <f t="shared" si="0"/>
        <v>0</v>
      </c>
      <c r="E74" s="21" t="e">
        <f t="shared" si="1"/>
        <v>#DIV/0!</v>
      </c>
      <c r="F74" s="27">
        <v>31.5</v>
      </c>
      <c r="G74" s="27">
        <v>83.9</v>
      </c>
      <c r="H74" s="23">
        <f t="shared" si="2"/>
        <v>83.9</v>
      </c>
      <c r="I74" s="20">
        <f t="shared" si="3"/>
        <v>0</v>
      </c>
      <c r="J74" s="65"/>
      <c r="L74" s="66"/>
      <c r="M74" s="66"/>
      <c r="N74" s="66"/>
      <c r="O74" s="66"/>
      <c r="P74" s="66"/>
      <c r="Q74" s="66"/>
      <c r="R74" s="66"/>
      <c r="S74" s="66"/>
      <c r="T74" s="56"/>
    </row>
    <row r="75" spans="1:20" ht="12.75">
      <c r="A75">
        <v>12</v>
      </c>
      <c r="B75" s="12"/>
      <c r="C75" s="47">
        <v>70</v>
      </c>
      <c r="D75" s="28">
        <f t="shared" si="0"/>
        <v>0</v>
      </c>
      <c r="E75" s="21" t="e">
        <f t="shared" si="1"/>
        <v>#DIV/0!</v>
      </c>
      <c r="F75" s="27">
        <v>31.5</v>
      </c>
      <c r="G75" s="27">
        <v>81.9</v>
      </c>
      <c r="H75" s="23">
        <f t="shared" si="2"/>
        <v>81.9</v>
      </c>
      <c r="I75" s="20">
        <f t="shared" si="3"/>
        <v>0</v>
      </c>
      <c r="J75" s="65"/>
      <c r="L75" s="66"/>
      <c r="M75" s="66"/>
      <c r="N75" s="66"/>
      <c r="O75" s="66"/>
      <c r="P75" s="66"/>
      <c r="Q75" s="66"/>
      <c r="R75" s="66"/>
      <c r="S75" s="66"/>
      <c r="T75" s="56"/>
    </row>
    <row r="76" spans="1:20" ht="12.75">
      <c r="A76">
        <v>13</v>
      </c>
      <c r="B76" s="12"/>
      <c r="C76" s="47">
        <v>80</v>
      </c>
      <c r="D76" s="28">
        <f t="shared" si="0"/>
        <v>0</v>
      </c>
      <c r="E76" s="21" t="e">
        <f t="shared" si="1"/>
        <v>#DIV/0!</v>
      </c>
      <c r="F76" s="27">
        <v>31.5</v>
      </c>
      <c r="G76" s="27">
        <v>81.1</v>
      </c>
      <c r="H76" s="23">
        <f t="shared" si="2"/>
        <v>81.1</v>
      </c>
      <c r="I76" s="20">
        <f t="shared" si="3"/>
        <v>0</v>
      </c>
      <c r="J76" s="65"/>
      <c r="L76" s="66"/>
      <c r="M76" s="66"/>
      <c r="N76" s="66"/>
      <c r="O76" s="66"/>
      <c r="P76" s="66"/>
      <c r="Q76" s="66"/>
      <c r="R76" s="66"/>
      <c r="S76" s="66"/>
      <c r="T76" s="56"/>
    </row>
    <row r="77" spans="1:20" ht="12.75">
      <c r="A77">
        <v>14</v>
      </c>
      <c r="B77" s="12"/>
      <c r="C77" s="47">
        <v>90</v>
      </c>
      <c r="D77" s="28">
        <f t="shared" si="0"/>
        <v>0</v>
      </c>
      <c r="E77" s="21" t="e">
        <f t="shared" si="1"/>
        <v>#DIV/0!</v>
      </c>
      <c r="F77" s="27">
        <v>31.5</v>
      </c>
      <c r="G77" s="27">
        <v>79.7</v>
      </c>
      <c r="H77" s="23">
        <f t="shared" si="2"/>
        <v>79.7</v>
      </c>
      <c r="I77" s="20">
        <f t="shared" si="3"/>
        <v>0</v>
      </c>
      <c r="J77" s="65"/>
      <c r="L77" s="66"/>
      <c r="M77" s="66"/>
      <c r="N77" s="67"/>
      <c r="O77" s="66"/>
      <c r="P77" s="66"/>
      <c r="Q77" s="66"/>
      <c r="R77" s="66"/>
      <c r="S77" s="66"/>
      <c r="T77" s="56"/>
    </row>
    <row r="78" spans="1:20" ht="12.75">
      <c r="A78" s="8"/>
      <c r="B78" s="50"/>
      <c r="C78" s="47">
        <v>100</v>
      </c>
      <c r="D78" s="28">
        <f aca="true" t="shared" si="4" ref="D78:D95">B78</f>
        <v>0</v>
      </c>
      <c r="E78" s="21" t="e">
        <f t="shared" si="1"/>
        <v>#DIV/0!</v>
      </c>
      <c r="F78" s="27">
        <v>30</v>
      </c>
      <c r="G78" s="27">
        <v>78.6</v>
      </c>
      <c r="H78" s="23">
        <f t="shared" si="2"/>
        <v>78.6</v>
      </c>
      <c r="I78" s="20">
        <f t="shared" si="3"/>
        <v>0</v>
      </c>
      <c r="J78" s="65"/>
      <c r="L78" s="66"/>
      <c r="M78" s="66"/>
      <c r="N78" s="66"/>
      <c r="O78" s="66"/>
      <c r="P78" s="66"/>
      <c r="Q78" s="66"/>
      <c r="R78" s="66"/>
      <c r="S78" s="66"/>
      <c r="T78" s="56"/>
    </row>
    <row r="79" spans="1:20" ht="12.75">
      <c r="A79">
        <v>15</v>
      </c>
      <c r="B79" s="12"/>
      <c r="C79" s="47">
        <v>90</v>
      </c>
      <c r="D79" s="28">
        <f t="shared" si="4"/>
        <v>0</v>
      </c>
      <c r="E79" s="21" t="e">
        <f t="shared" si="1"/>
        <v>#DIV/0!</v>
      </c>
      <c r="F79" s="27">
        <v>29</v>
      </c>
      <c r="G79" s="27">
        <v>272.4</v>
      </c>
      <c r="H79" s="23">
        <f t="shared" si="2"/>
        <v>272.4</v>
      </c>
      <c r="I79" s="20">
        <f t="shared" si="3"/>
        <v>0</v>
      </c>
      <c r="J79" s="65"/>
      <c r="L79" s="66"/>
      <c r="M79" s="66"/>
      <c r="N79" s="66"/>
      <c r="O79" s="66"/>
      <c r="P79" s="66"/>
      <c r="Q79" s="66"/>
      <c r="R79" s="66"/>
      <c r="S79" s="66"/>
      <c r="T79" s="56"/>
    </row>
    <row r="80" spans="1:20" ht="12.75">
      <c r="A80">
        <v>16</v>
      </c>
      <c r="B80" s="12"/>
      <c r="C80" s="47">
        <v>80</v>
      </c>
      <c r="D80" s="28">
        <f t="shared" si="4"/>
        <v>0</v>
      </c>
      <c r="E80" s="21" t="e">
        <f t="shared" si="1"/>
        <v>#DIV/0!</v>
      </c>
      <c r="F80" s="27">
        <v>31</v>
      </c>
      <c r="G80" s="27">
        <v>272.4</v>
      </c>
      <c r="H80" s="23">
        <f t="shared" si="2"/>
        <v>272.4</v>
      </c>
      <c r="I80" s="20">
        <f t="shared" si="3"/>
        <v>0</v>
      </c>
      <c r="J80" s="65"/>
      <c r="L80" s="66"/>
      <c r="M80" s="66"/>
      <c r="N80" s="66"/>
      <c r="O80" s="66"/>
      <c r="P80" s="66"/>
      <c r="Q80" s="66"/>
      <c r="R80" s="66"/>
      <c r="S80" s="66"/>
      <c r="T80" s="56"/>
    </row>
    <row r="81" spans="1:20" ht="12.75">
      <c r="A81">
        <v>17</v>
      </c>
      <c r="B81" s="12"/>
      <c r="C81" s="47">
        <v>70</v>
      </c>
      <c r="D81" s="28">
        <f t="shared" si="4"/>
        <v>0</v>
      </c>
      <c r="E81" s="21" t="e">
        <f t="shared" si="1"/>
        <v>#DIV/0!</v>
      </c>
      <c r="F81" s="27">
        <v>31</v>
      </c>
      <c r="G81" s="27">
        <v>272.4</v>
      </c>
      <c r="H81" s="23">
        <f t="shared" si="2"/>
        <v>272.4</v>
      </c>
      <c r="I81" s="20">
        <f t="shared" si="3"/>
        <v>0</v>
      </c>
      <c r="J81" s="65"/>
      <c r="L81" s="66"/>
      <c r="M81" s="66"/>
      <c r="N81" s="66"/>
      <c r="O81" s="66"/>
      <c r="P81" s="66"/>
      <c r="Q81" s="66"/>
      <c r="R81" s="66"/>
      <c r="S81" s="66"/>
      <c r="T81" s="56"/>
    </row>
    <row r="82" spans="1:20" ht="12.75">
      <c r="A82">
        <v>18</v>
      </c>
      <c r="B82" s="12"/>
      <c r="C82" s="47">
        <v>60</v>
      </c>
      <c r="D82" s="28">
        <f t="shared" si="4"/>
        <v>0</v>
      </c>
      <c r="E82" s="21" t="e">
        <f t="shared" si="1"/>
        <v>#DIV/0!</v>
      </c>
      <c r="F82" s="27">
        <v>31</v>
      </c>
      <c r="G82" s="27">
        <v>272.4</v>
      </c>
      <c r="H82" s="23">
        <f t="shared" si="2"/>
        <v>272.4</v>
      </c>
      <c r="I82" s="20">
        <f t="shared" si="3"/>
        <v>0</v>
      </c>
      <c r="J82" s="65"/>
      <c r="L82" s="66"/>
      <c r="M82" s="66"/>
      <c r="N82" s="66"/>
      <c r="O82" s="66"/>
      <c r="P82" s="66"/>
      <c r="Q82" s="66"/>
      <c r="R82" s="66"/>
      <c r="S82" s="66"/>
      <c r="T82" s="56"/>
    </row>
    <row r="83" spans="1:20" ht="12.75">
      <c r="A83">
        <v>19</v>
      </c>
      <c r="B83" s="12"/>
      <c r="C83" s="47">
        <v>50</v>
      </c>
      <c r="D83" s="28">
        <f t="shared" si="4"/>
        <v>0</v>
      </c>
      <c r="E83" s="21" t="e">
        <f t="shared" si="1"/>
        <v>#DIV/0!</v>
      </c>
      <c r="F83" s="27">
        <v>31</v>
      </c>
      <c r="G83" s="27">
        <v>272.4</v>
      </c>
      <c r="H83" s="23">
        <f t="shared" si="2"/>
        <v>272.4</v>
      </c>
      <c r="I83" s="20">
        <f t="shared" si="3"/>
        <v>0</v>
      </c>
      <c r="J83" s="65"/>
      <c r="L83" s="66"/>
      <c r="M83" s="66"/>
      <c r="N83" s="66"/>
      <c r="O83" s="66"/>
      <c r="P83" s="66"/>
      <c r="Q83" s="66"/>
      <c r="R83" s="66"/>
      <c r="S83" s="66"/>
      <c r="T83" s="56"/>
    </row>
    <row r="84" spans="1:20" ht="12.75">
      <c r="A84">
        <v>20</v>
      </c>
      <c r="B84" s="12"/>
      <c r="C84" s="47">
        <v>40</v>
      </c>
      <c r="D84" s="28">
        <f t="shared" si="4"/>
        <v>0</v>
      </c>
      <c r="E84" s="21" t="e">
        <f t="shared" si="1"/>
        <v>#DIV/0!</v>
      </c>
      <c r="F84" s="27">
        <v>30</v>
      </c>
      <c r="G84" s="27">
        <v>272.4</v>
      </c>
      <c r="H84" s="23">
        <f t="shared" si="2"/>
        <v>272.4</v>
      </c>
      <c r="I84" s="20">
        <f t="shared" si="3"/>
        <v>0</v>
      </c>
      <c r="J84" s="65"/>
      <c r="L84" s="66"/>
      <c r="M84" s="66"/>
      <c r="N84" s="66"/>
      <c r="O84" s="66"/>
      <c r="P84" s="66"/>
      <c r="Q84" s="66"/>
      <c r="R84" s="66"/>
      <c r="S84" s="66"/>
      <c r="T84" s="56"/>
    </row>
    <row r="85" spans="1:20" ht="12.75">
      <c r="A85">
        <v>21</v>
      </c>
      <c r="B85" s="12"/>
      <c r="C85" s="47">
        <v>30</v>
      </c>
      <c r="D85" s="28">
        <f t="shared" si="4"/>
        <v>0</v>
      </c>
      <c r="E85" s="21" t="e">
        <f t="shared" si="1"/>
        <v>#DIV/0!</v>
      </c>
      <c r="F85" s="27">
        <v>30</v>
      </c>
      <c r="G85" s="27">
        <v>272.4</v>
      </c>
      <c r="H85" s="23">
        <f t="shared" si="2"/>
        <v>272.4</v>
      </c>
      <c r="I85" s="20">
        <f t="shared" si="3"/>
        <v>0</v>
      </c>
      <c r="J85" s="65"/>
      <c r="L85" s="66"/>
      <c r="M85" s="66"/>
      <c r="N85" s="66"/>
      <c r="O85" s="66"/>
      <c r="P85" s="66"/>
      <c r="Q85" s="66"/>
      <c r="R85" s="66"/>
      <c r="S85" s="66"/>
      <c r="T85" s="56"/>
    </row>
    <row r="86" spans="1:20" ht="12.75">
      <c r="A86">
        <v>22</v>
      </c>
      <c r="B86" s="12"/>
      <c r="C86" s="47">
        <v>20</v>
      </c>
      <c r="D86" s="28">
        <f t="shared" si="4"/>
        <v>0</v>
      </c>
      <c r="E86" s="21" t="e">
        <f t="shared" si="1"/>
        <v>#DIV/0!</v>
      </c>
      <c r="F86" s="27">
        <v>30</v>
      </c>
      <c r="G86" s="27">
        <v>272.4</v>
      </c>
      <c r="H86" s="23">
        <f t="shared" si="2"/>
        <v>272.4</v>
      </c>
      <c r="I86" s="20">
        <f t="shared" si="3"/>
        <v>0</v>
      </c>
      <c r="J86" s="65"/>
      <c r="L86" s="66"/>
      <c r="M86" s="66"/>
      <c r="N86" s="66"/>
      <c r="O86" s="66"/>
      <c r="P86" s="66"/>
      <c r="Q86" s="66"/>
      <c r="R86" s="66"/>
      <c r="S86" s="66"/>
      <c r="T86" s="56"/>
    </row>
    <row r="87" spans="1:20" ht="12.75">
      <c r="A87">
        <v>23</v>
      </c>
      <c r="B87" s="12"/>
      <c r="C87" s="47">
        <v>15</v>
      </c>
      <c r="D87" s="28">
        <f t="shared" si="4"/>
        <v>0</v>
      </c>
      <c r="E87" s="21" t="e">
        <f t="shared" si="1"/>
        <v>#DIV/0!</v>
      </c>
      <c r="F87" s="27">
        <v>15.5</v>
      </c>
      <c r="G87" s="27">
        <v>272.4</v>
      </c>
      <c r="H87" s="23">
        <f t="shared" si="2"/>
        <v>272.4</v>
      </c>
      <c r="I87" s="20">
        <f t="shared" si="3"/>
        <v>0</v>
      </c>
      <c r="J87" s="65"/>
      <c r="L87" s="66"/>
      <c r="M87" s="66"/>
      <c r="N87" s="66"/>
      <c r="O87" s="66"/>
      <c r="P87" s="66"/>
      <c r="Q87" s="66"/>
      <c r="R87" s="66"/>
      <c r="S87" s="66"/>
      <c r="T87" s="56"/>
    </row>
    <row r="88" spans="1:20" ht="12.75">
      <c r="A88">
        <v>24</v>
      </c>
      <c r="B88" s="12"/>
      <c r="C88" s="47">
        <v>10</v>
      </c>
      <c r="D88" s="28">
        <f t="shared" si="4"/>
        <v>0</v>
      </c>
      <c r="E88" s="21" t="e">
        <f t="shared" si="1"/>
        <v>#DIV/0!</v>
      </c>
      <c r="F88" s="27">
        <v>15.5</v>
      </c>
      <c r="G88" s="27">
        <v>272.4</v>
      </c>
      <c r="H88" s="23">
        <f t="shared" si="2"/>
        <v>272.4</v>
      </c>
      <c r="I88" s="20">
        <f t="shared" si="3"/>
        <v>0</v>
      </c>
      <c r="J88" s="65"/>
      <c r="L88" s="66"/>
      <c r="M88" s="66"/>
      <c r="N88" s="66"/>
      <c r="O88" s="66"/>
      <c r="P88" s="66"/>
      <c r="Q88" s="66"/>
      <c r="R88" s="66"/>
      <c r="S88" s="66"/>
      <c r="T88" s="56"/>
    </row>
    <row r="89" spans="1:20" ht="12.75">
      <c r="A89">
        <v>25</v>
      </c>
      <c r="B89" s="12"/>
      <c r="C89" s="47">
        <v>7.5</v>
      </c>
      <c r="D89" s="28">
        <f t="shared" si="4"/>
        <v>0</v>
      </c>
      <c r="E89" s="21" t="e">
        <f t="shared" si="1"/>
        <v>#DIV/0!</v>
      </c>
      <c r="F89" s="27">
        <v>7.5</v>
      </c>
      <c r="G89" s="27">
        <v>272.4</v>
      </c>
      <c r="H89" s="23">
        <f t="shared" si="2"/>
        <v>272.4</v>
      </c>
      <c r="I89" s="20">
        <f t="shared" si="3"/>
        <v>0</v>
      </c>
      <c r="J89" s="65"/>
      <c r="L89" s="66"/>
      <c r="M89" s="66"/>
      <c r="N89" s="66"/>
      <c r="O89" s="66"/>
      <c r="P89" s="66"/>
      <c r="Q89" s="66"/>
      <c r="R89" s="66"/>
      <c r="S89" s="66"/>
      <c r="T89" s="56"/>
    </row>
    <row r="90" spans="1:20" ht="12.75">
      <c r="A90">
        <v>26</v>
      </c>
      <c r="B90" s="12"/>
      <c r="C90" s="47">
        <v>5</v>
      </c>
      <c r="D90" s="28">
        <f t="shared" si="4"/>
        <v>0</v>
      </c>
      <c r="E90" s="21" t="e">
        <f t="shared" si="1"/>
        <v>#DIV/0!</v>
      </c>
      <c r="F90" s="27">
        <v>9</v>
      </c>
      <c r="G90" s="27">
        <v>265.5</v>
      </c>
      <c r="H90" s="23">
        <f t="shared" si="2"/>
        <v>265.5</v>
      </c>
      <c r="I90" s="20">
        <f t="shared" si="3"/>
        <v>0</v>
      </c>
      <c r="J90" s="65"/>
      <c r="L90" s="68"/>
      <c r="M90" s="68"/>
      <c r="N90" s="66"/>
      <c r="O90" s="66"/>
      <c r="P90" s="66"/>
      <c r="Q90" s="66"/>
      <c r="R90" s="66"/>
      <c r="S90" s="66"/>
      <c r="T90" s="56"/>
    </row>
    <row r="91" spans="1:20" ht="12.75">
      <c r="A91">
        <v>27</v>
      </c>
      <c r="B91" s="12"/>
      <c r="C91" s="47">
        <v>2.5</v>
      </c>
      <c r="D91" s="28">
        <f t="shared" si="4"/>
        <v>0</v>
      </c>
      <c r="E91" s="21" t="e">
        <f t="shared" si="1"/>
        <v>#DIV/0!</v>
      </c>
      <c r="F91" s="27">
        <v>6</v>
      </c>
      <c r="G91" s="27">
        <v>253.4</v>
      </c>
      <c r="H91" s="23">
        <f t="shared" si="2"/>
        <v>253.4</v>
      </c>
      <c r="I91" s="20">
        <f t="shared" si="3"/>
        <v>0</v>
      </c>
      <c r="J91" s="65"/>
      <c r="L91" s="68"/>
      <c r="M91" s="68"/>
      <c r="N91" s="66"/>
      <c r="O91" s="66"/>
      <c r="P91" s="66"/>
      <c r="Q91" s="66"/>
      <c r="R91" s="66"/>
      <c r="S91" s="66"/>
      <c r="T91" s="56"/>
    </row>
    <row r="92" spans="1:19" ht="12.75">
      <c r="A92">
        <v>28</v>
      </c>
      <c r="B92" s="12"/>
      <c r="C92" s="47">
        <v>1.25</v>
      </c>
      <c r="D92" s="28">
        <f t="shared" si="4"/>
        <v>0</v>
      </c>
      <c r="E92" s="21" t="e">
        <f t="shared" si="1"/>
        <v>#DIV/0!</v>
      </c>
      <c r="F92" s="27">
        <v>4.5</v>
      </c>
      <c r="G92" s="27">
        <v>241</v>
      </c>
      <c r="H92" s="23">
        <f t="shared" si="2"/>
        <v>241</v>
      </c>
      <c r="I92" s="20">
        <f t="shared" si="3"/>
        <v>0</v>
      </c>
      <c r="J92" s="17"/>
      <c r="L92" s="68"/>
      <c r="M92" s="68"/>
      <c r="N92" s="66"/>
      <c r="O92" s="66"/>
      <c r="P92" s="66"/>
      <c r="Q92" s="66"/>
      <c r="R92" s="66"/>
      <c r="S92" s="66"/>
    </row>
    <row r="93" spans="1:10" ht="13.5" thickBot="1">
      <c r="A93" s="8"/>
      <c r="B93" s="50"/>
      <c r="C93" s="47">
        <v>0</v>
      </c>
      <c r="D93" s="28">
        <f t="shared" si="4"/>
        <v>0</v>
      </c>
      <c r="E93" s="21" t="e">
        <f>2*D93/(($C$47*$C$49^2))</f>
        <v>#DIV/0!</v>
      </c>
      <c r="F93" s="27">
        <v>8</v>
      </c>
      <c r="G93" s="27">
        <v>209</v>
      </c>
      <c r="H93" s="23">
        <f t="shared" si="2"/>
        <v>209</v>
      </c>
      <c r="I93" s="20">
        <f>0.5*(D93+D92)*F93*0.001*SIN(H93*3.14/180)</f>
        <v>0</v>
      </c>
      <c r="J93" s="17"/>
    </row>
    <row r="94" spans="1:10" ht="13.5" thickBot="1">
      <c r="A94">
        <v>40</v>
      </c>
      <c r="B94" s="97"/>
      <c r="C94" s="49"/>
      <c r="D94" s="28">
        <f t="shared" si="4"/>
        <v>0</v>
      </c>
      <c r="E94" s="21" t="e">
        <f t="shared" si="1"/>
        <v>#DIV/0!</v>
      </c>
      <c r="F94" s="51"/>
      <c r="G94" s="53"/>
      <c r="H94" s="22" t="s">
        <v>41</v>
      </c>
      <c r="I94" s="20">
        <f>SUM(I64:I93)</f>
        <v>0</v>
      </c>
      <c r="J94" s="19" t="s">
        <v>42</v>
      </c>
    </row>
    <row r="95" spans="1:10" ht="13.5" thickBot="1">
      <c r="A95">
        <v>42</v>
      </c>
      <c r="B95" s="97"/>
      <c r="C95" s="52"/>
      <c r="D95" s="28">
        <f t="shared" si="4"/>
        <v>0</v>
      </c>
      <c r="E95" s="21" t="e">
        <f t="shared" si="1"/>
        <v>#DIV/0!</v>
      </c>
      <c r="F95" s="54"/>
      <c r="G95" s="51"/>
      <c r="H95" s="8"/>
      <c r="I95" s="17"/>
      <c r="J95" s="8"/>
    </row>
    <row r="96" spans="1:10" ht="15" thickBot="1">
      <c r="A96" s="8"/>
      <c r="B96" s="8"/>
      <c r="C96" s="8"/>
      <c r="D96" s="8"/>
      <c r="E96" s="8"/>
      <c r="F96" s="18" t="s">
        <v>43</v>
      </c>
      <c r="G96" s="24" t="e">
        <f>2*I94/(C47*0.3048*C49^2)</f>
        <v>#DIV/0!</v>
      </c>
      <c r="H96" s="8"/>
      <c r="I96" s="17"/>
      <c r="J96" s="8"/>
    </row>
    <row r="97" spans="3:11" ht="12.75">
      <c r="C97" s="8"/>
      <c r="E97" s="8"/>
      <c r="F97" s="8"/>
      <c r="H97" s="56"/>
      <c r="I97" s="32"/>
      <c r="J97" s="32"/>
      <c r="K97" s="32"/>
    </row>
    <row r="100" ht="13.5" thickBot="1"/>
    <row r="101" spans="1:16" ht="13.5" customHeight="1" thickBot="1">
      <c r="A101" s="3" t="s">
        <v>51</v>
      </c>
      <c r="B101" s="3"/>
      <c r="C101" s="3"/>
      <c r="D101" s="3"/>
      <c r="E101" s="3"/>
      <c r="F101" s="3"/>
      <c r="G101" s="3"/>
      <c r="I101" s="114" t="s">
        <v>103</v>
      </c>
      <c r="J101" s="115"/>
      <c r="K101" s="115"/>
      <c r="L101" s="115"/>
      <c r="M101" s="115"/>
      <c r="N101" s="115"/>
      <c r="O101" s="115"/>
      <c r="P101" s="116"/>
    </row>
    <row r="102" spans="2:16" ht="12.75">
      <c r="B102" s="34"/>
      <c r="C102" s="8"/>
      <c r="D102" s="17"/>
      <c r="E102" s="8"/>
      <c r="F102" s="8"/>
      <c r="I102" s="117"/>
      <c r="J102" s="118"/>
      <c r="K102" s="118"/>
      <c r="L102" s="118"/>
      <c r="M102" s="118"/>
      <c r="N102" s="118"/>
      <c r="O102" s="118"/>
      <c r="P102" s="119"/>
    </row>
    <row r="103" spans="2:16" ht="12.75">
      <c r="B103" s="34"/>
      <c r="C103" s="8"/>
      <c r="D103" s="17"/>
      <c r="E103" s="8"/>
      <c r="F103" s="8"/>
      <c r="I103" s="117"/>
      <c r="J103" s="118"/>
      <c r="K103" s="118"/>
      <c r="L103" s="118"/>
      <c r="M103" s="118"/>
      <c r="N103" s="118"/>
      <c r="O103" s="118"/>
      <c r="P103" s="119"/>
    </row>
    <row r="104" spans="2:16" ht="12.75">
      <c r="B104" s="34"/>
      <c r="C104" s="8"/>
      <c r="D104" s="77" t="s">
        <v>54</v>
      </c>
      <c r="E104" s="71" t="s">
        <v>77</v>
      </c>
      <c r="F104" s="71" t="s">
        <v>66</v>
      </c>
      <c r="I104" s="117"/>
      <c r="J104" s="118"/>
      <c r="K104" s="118"/>
      <c r="L104" s="118"/>
      <c r="M104" s="118"/>
      <c r="N104" s="118"/>
      <c r="O104" s="118"/>
      <c r="P104" s="119"/>
    </row>
    <row r="105" spans="1:16" ht="12.75">
      <c r="A105" s="36" t="s">
        <v>52</v>
      </c>
      <c r="B105" s="34"/>
      <c r="C105" s="8"/>
      <c r="D105" s="57"/>
      <c r="E105" s="81" t="e">
        <f>G96</f>
        <v>#DIV/0!</v>
      </c>
      <c r="F105" s="82">
        <f>C57</f>
        <v>0</v>
      </c>
      <c r="G105" s="58"/>
      <c r="I105" s="117"/>
      <c r="J105" s="118"/>
      <c r="K105" s="118"/>
      <c r="L105" s="118"/>
      <c r="M105" s="118"/>
      <c r="N105" s="118"/>
      <c r="O105" s="118"/>
      <c r="P105" s="119"/>
    </row>
    <row r="106" spans="1:16" ht="12.75">
      <c r="A106" s="36" t="s">
        <v>53</v>
      </c>
      <c r="B106" s="34"/>
      <c r="C106" s="8"/>
      <c r="D106" s="46"/>
      <c r="E106" s="81" t="e">
        <f>(2*$D$106)/($C$47*($C$49^2)*0.762*0.3048)</f>
        <v>#DIV/0!</v>
      </c>
      <c r="F106" s="83"/>
      <c r="G106" s="31"/>
      <c r="I106" s="117"/>
      <c r="J106" s="118"/>
      <c r="K106" s="118"/>
      <c r="L106" s="118"/>
      <c r="M106" s="118"/>
      <c r="N106" s="118"/>
      <c r="O106" s="118"/>
      <c r="P106" s="119"/>
    </row>
    <row r="107" spans="1:16" ht="13.5" thickBot="1">
      <c r="A107" t="s">
        <v>72</v>
      </c>
      <c r="B107" s="8"/>
      <c r="D107" s="12"/>
      <c r="E107" s="81" t="e">
        <f>(2*ABS($D$107))/($C$47*($C$49^2)*0.762*0.3048)</f>
        <v>#DIV/0!</v>
      </c>
      <c r="F107" s="84"/>
      <c r="G107" s="31"/>
      <c r="I107" s="120"/>
      <c r="J107" s="121"/>
      <c r="K107" s="121"/>
      <c r="L107" s="121"/>
      <c r="M107" s="121"/>
      <c r="N107" s="121"/>
      <c r="O107" s="121"/>
      <c r="P107" s="122"/>
    </row>
    <row r="108" spans="9:15" ht="12.75">
      <c r="I108" s="103"/>
      <c r="J108" s="103"/>
      <c r="K108" s="103"/>
      <c r="L108" s="103"/>
      <c r="M108" s="103"/>
      <c r="N108" s="103"/>
      <c r="O108" s="103"/>
    </row>
    <row r="109" spans="9:25" ht="12.75">
      <c r="I109" s="109"/>
      <c r="J109" s="109"/>
      <c r="K109" s="109"/>
      <c r="L109" s="109"/>
      <c r="M109" s="109"/>
      <c r="N109" s="109"/>
      <c r="O109" s="109"/>
      <c r="P109" s="66"/>
      <c r="R109" s="66"/>
      <c r="S109" s="66"/>
      <c r="T109" s="66"/>
      <c r="U109" s="66"/>
      <c r="V109" s="66"/>
      <c r="W109" s="66"/>
      <c r="X109" s="66"/>
      <c r="Y109" s="66"/>
    </row>
    <row r="110" spans="9:25" ht="12.75">
      <c r="I110" s="66"/>
      <c r="J110" s="66"/>
      <c r="K110" s="66"/>
      <c r="L110" s="66"/>
      <c r="M110" s="66"/>
      <c r="N110" s="66"/>
      <c r="O110" s="66"/>
      <c r="P110" s="66"/>
      <c r="R110" s="66"/>
      <c r="S110" s="66"/>
      <c r="T110" s="66"/>
      <c r="U110" s="66"/>
      <c r="V110" s="66"/>
      <c r="W110" s="66"/>
      <c r="X110" s="66"/>
      <c r="Y110" s="66"/>
    </row>
    <row r="111" spans="9:25" ht="12.75">
      <c r="I111" s="66"/>
      <c r="J111" s="66"/>
      <c r="K111" s="66"/>
      <c r="L111" s="66"/>
      <c r="M111" s="66"/>
      <c r="N111" s="66"/>
      <c r="O111" s="66"/>
      <c r="P111" s="66"/>
      <c r="R111" s="66"/>
      <c r="S111" s="66"/>
      <c r="T111" s="66"/>
      <c r="U111" s="66"/>
      <c r="V111" s="66"/>
      <c r="W111" s="66"/>
      <c r="X111" s="66"/>
      <c r="Y111" s="66"/>
    </row>
    <row r="112" spans="9:25" ht="12.75">
      <c r="I112" s="66"/>
      <c r="J112" s="66"/>
      <c r="K112" s="66"/>
      <c r="L112" s="66"/>
      <c r="M112" s="66"/>
      <c r="N112" s="66"/>
      <c r="O112" s="66"/>
      <c r="P112" s="66"/>
      <c r="R112" s="66"/>
      <c r="S112" s="66"/>
      <c r="T112" s="66"/>
      <c r="U112" s="66"/>
      <c r="V112" s="66"/>
      <c r="W112" s="66"/>
      <c r="X112" s="66"/>
      <c r="Y112" s="66"/>
    </row>
    <row r="113" spans="9:25" ht="12.75">
      <c r="I113" s="66"/>
      <c r="J113" s="66"/>
      <c r="K113" s="66"/>
      <c r="L113" s="66"/>
      <c r="M113" s="66"/>
      <c r="N113" s="66"/>
      <c r="O113" s="66"/>
      <c r="P113" s="66"/>
      <c r="R113" s="66"/>
      <c r="S113" s="66"/>
      <c r="T113" s="66"/>
      <c r="U113" s="66"/>
      <c r="V113" s="66"/>
      <c r="W113" s="66"/>
      <c r="X113" s="66"/>
      <c r="Y113" s="66"/>
    </row>
    <row r="114" spans="9:25" ht="12.75">
      <c r="I114" s="66"/>
      <c r="J114" s="66"/>
      <c r="K114" s="66"/>
      <c r="L114" s="66"/>
      <c r="M114" s="66"/>
      <c r="N114" s="66"/>
      <c r="O114" s="66"/>
      <c r="P114" s="66"/>
      <c r="R114" s="66"/>
      <c r="S114" s="66"/>
      <c r="T114" s="66"/>
      <c r="U114" s="66"/>
      <c r="V114" s="66"/>
      <c r="W114" s="66"/>
      <c r="X114" s="66"/>
      <c r="Y114" s="66"/>
    </row>
    <row r="115" spans="9:25" ht="12.75">
      <c r="I115" s="66"/>
      <c r="J115" s="66"/>
      <c r="K115" s="66"/>
      <c r="L115" s="66"/>
      <c r="M115" s="66"/>
      <c r="N115" s="66"/>
      <c r="O115" s="66"/>
      <c r="P115" s="66"/>
      <c r="R115" s="66"/>
      <c r="S115" s="66"/>
      <c r="T115" s="66"/>
      <c r="U115" s="66"/>
      <c r="V115" s="66"/>
      <c r="W115" s="66"/>
      <c r="X115" s="66"/>
      <c r="Y115" s="66"/>
    </row>
    <row r="116" spans="9:25" ht="12.75">
      <c r="I116" s="66"/>
      <c r="J116" s="66"/>
      <c r="K116" s="66"/>
      <c r="L116" s="66"/>
      <c r="M116" s="66"/>
      <c r="N116" s="66"/>
      <c r="O116" s="66"/>
      <c r="P116" s="66"/>
      <c r="R116" s="66"/>
      <c r="S116" s="66"/>
      <c r="T116" s="66"/>
      <c r="U116" s="66"/>
      <c r="V116" s="66"/>
      <c r="W116" s="66"/>
      <c r="X116" s="66"/>
      <c r="Y116" s="66"/>
    </row>
    <row r="117" spans="9:25" ht="12.75">
      <c r="I117" s="66"/>
      <c r="J117" s="66"/>
      <c r="K117" s="66"/>
      <c r="L117" s="66"/>
      <c r="M117" s="66"/>
      <c r="N117" s="66"/>
      <c r="O117" s="66"/>
      <c r="P117" s="66"/>
      <c r="R117" s="66"/>
      <c r="S117" s="66"/>
      <c r="T117" s="66"/>
      <c r="U117" s="66"/>
      <c r="V117" s="66"/>
      <c r="W117" s="66"/>
      <c r="X117" s="66"/>
      <c r="Y117" s="66"/>
    </row>
    <row r="118" spans="9:25" ht="12.75">
      <c r="I118" s="66"/>
      <c r="J118" s="66"/>
      <c r="K118" s="66"/>
      <c r="L118" s="66"/>
      <c r="M118" s="66"/>
      <c r="N118" s="66"/>
      <c r="O118" s="66"/>
      <c r="P118" s="66"/>
      <c r="R118" s="66"/>
      <c r="S118" s="66"/>
      <c r="T118" s="66"/>
      <c r="U118" s="66"/>
      <c r="V118" s="66"/>
      <c r="W118" s="66"/>
      <c r="X118" s="66"/>
      <c r="Y118" s="66"/>
    </row>
    <row r="119" spans="9:25" ht="12.75">
      <c r="I119" s="66"/>
      <c r="J119" s="66"/>
      <c r="K119" s="66"/>
      <c r="L119" s="66"/>
      <c r="M119" s="66"/>
      <c r="N119" s="66"/>
      <c r="O119" s="66"/>
      <c r="P119" s="66"/>
      <c r="R119" s="66"/>
      <c r="S119" s="66"/>
      <c r="T119" s="66"/>
      <c r="U119" s="66"/>
      <c r="V119" s="66"/>
      <c r="W119" s="66"/>
      <c r="X119" s="66"/>
      <c r="Y119" s="66"/>
    </row>
    <row r="120" spans="2:25" ht="12.75">
      <c r="B120" s="36"/>
      <c r="I120" s="66"/>
      <c r="J120" s="66"/>
      <c r="K120" s="66"/>
      <c r="L120" s="66"/>
      <c r="M120" s="66"/>
      <c r="N120" s="66"/>
      <c r="O120" s="66"/>
      <c r="P120" s="66"/>
      <c r="R120" s="66"/>
      <c r="S120" s="66"/>
      <c r="T120" s="66"/>
      <c r="U120" s="66"/>
      <c r="V120" s="66"/>
      <c r="W120" s="66"/>
      <c r="X120" s="66"/>
      <c r="Y120" s="66"/>
    </row>
    <row r="121" spans="9:25" ht="12.75">
      <c r="I121" s="66"/>
      <c r="J121" s="66"/>
      <c r="K121" s="66"/>
      <c r="L121" s="66"/>
      <c r="M121" s="66"/>
      <c r="N121" s="66"/>
      <c r="O121" s="66"/>
      <c r="P121" s="66"/>
      <c r="R121" s="66"/>
      <c r="S121" s="66"/>
      <c r="T121" s="66"/>
      <c r="U121" s="66"/>
      <c r="V121" s="66"/>
      <c r="W121" s="66"/>
      <c r="X121" s="66"/>
      <c r="Y121" s="66"/>
    </row>
    <row r="122" spans="9:25" ht="12.75">
      <c r="I122" s="66"/>
      <c r="J122" s="66"/>
      <c r="K122" s="66"/>
      <c r="L122" s="66"/>
      <c r="M122" s="66"/>
      <c r="N122" s="66"/>
      <c r="O122" s="66"/>
      <c r="P122" s="66"/>
      <c r="R122" s="66"/>
      <c r="S122" s="66"/>
      <c r="T122" s="66"/>
      <c r="U122" s="66"/>
      <c r="V122" s="66"/>
      <c r="W122" s="66"/>
      <c r="X122" s="66"/>
      <c r="Y122" s="66"/>
    </row>
    <row r="123" spans="9:25" ht="12.75">
      <c r="I123" s="66"/>
      <c r="J123" s="66"/>
      <c r="K123" s="66"/>
      <c r="L123" s="66"/>
      <c r="M123" s="66"/>
      <c r="N123" s="66"/>
      <c r="O123" s="66"/>
      <c r="P123" s="66"/>
      <c r="R123" s="66"/>
      <c r="S123" s="66"/>
      <c r="T123" s="66"/>
      <c r="U123" s="66"/>
      <c r="V123" s="66"/>
      <c r="W123" s="66"/>
      <c r="X123" s="66"/>
      <c r="Y123" s="66"/>
    </row>
    <row r="124" spans="9:25" ht="12.75">
      <c r="I124" s="66"/>
      <c r="J124" s="66"/>
      <c r="K124" s="66"/>
      <c r="L124" s="66"/>
      <c r="M124" s="66"/>
      <c r="N124" s="66"/>
      <c r="O124" s="66"/>
      <c r="P124" s="66"/>
      <c r="R124" s="66"/>
      <c r="S124" s="66"/>
      <c r="T124" s="66"/>
      <c r="U124" s="66"/>
      <c r="V124" s="66"/>
      <c r="W124" s="66"/>
      <c r="X124" s="66"/>
      <c r="Y124" s="66"/>
    </row>
    <row r="125" spans="9:25" ht="12.75">
      <c r="I125" s="66"/>
      <c r="J125" s="66"/>
      <c r="K125" s="66"/>
      <c r="L125" s="66"/>
      <c r="M125" s="66"/>
      <c r="N125" s="66"/>
      <c r="O125" s="66"/>
      <c r="P125" s="66"/>
      <c r="R125" s="66"/>
      <c r="S125" s="66"/>
      <c r="T125" s="66"/>
      <c r="U125" s="66"/>
      <c r="V125" s="66"/>
      <c r="W125" s="66"/>
      <c r="X125" s="66"/>
      <c r="Y125" s="66"/>
    </row>
    <row r="126" spans="9:25" ht="12.75">
      <c r="I126" s="66"/>
      <c r="J126" s="66"/>
      <c r="K126" s="66"/>
      <c r="L126" s="66"/>
      <c r="M126" s="66"/>
      <c r="N126" s="66"/>
      <c r="O126" s="66"/>
      <c r="P126" s="66"/>
      <c r="R126" s="66"/>
      <c r="S126" s="66"/>
      <c r="T126" s="66"/>
      <c r="U126" s="66"/>
      <c r="V126" s="66"/>
      <c r="W126" s="66"/>
      <c r="X126" s="66"/>
      <c r="Y126" s="66"/>
    </row>
    <row r="127" spans="9:25" ht="12.75">
      <c r="I127" s="66"/>
      <c r="J127" s="66"/>
      <c r="K127" s="66"/>
      <c r="L127" s="66"/>
      <c r="M127" s="66"/>
      <c r="N127" s="66"/>
      <c r="O127" s="66"/>
      <c r="P127" s="66"/>
      <c r="R127" s="66"/>
      <c r="S127" s="66"/>
      <c r="T127" s="66"/>
      <c r="U127" s="66"/>
      <c r="V127" s="66"/>
      <c r="W127" s="66"/>
      <c r="X127" s="66"/>
      <c r="Y127" s="66"/>
    </row>
    <row r="128" spans="9:25" ht="12.75">
      <c r="I128" s="66"/>
      <c r="J128" s="66"/>
      <c r="K128" s="66"/>
      <c r="L128" s="66"/>
      <c r="M128" s="66"/>
      <c r="N128" s="66"/>
      <c r="O128" s="66"/>
      <c r="P128" s="66"/>
      <c r="R128" s="66"/>
      <c r="S128" s="66"/>
      <c r="T128" s="66"/>
      <c r="U128" s="66"/>
      <c r="V128" s="66"/>
      <c r="W128" s="66"/>
      <c r="X128" s="66"/>
      <c r="Y128" s="66"/>
    </row>
    <row r="129" spans="9:25" ht="12.75">
      <c r="I129" s="66"/>
      <c r="J129" s="66"/>
      <c r="K129" s="66"/>
      <c r="L129" s="66"/>
      <c r="M129" s="66"/>
      <c r="N129" s="66"/>
      <c r="O129" s="66"/>
      <c r="P129" s="66"/>
      <c r="R129" s="66"/>
      <c r="S129" s="66"/>
      <c r="T129" s="66"/>
      <c r="U129" s="66"/>
      <c r="V129" s="66"/>
      <c r="W129" s="66"/>
      <c r="X129" s="66"/>
      <c r="Y129" s="66"/>
    </row>
    <row r="130" spans="9:25" ht="12.75">
      <c r="I130" s="66"/>
      <c r="J130" s="66"/>
      <c r="K130" s="66"/>
      <c r="L130" s="66"/>
      <c r="M130" s="66"/>
      <c r="N130" s="66"/>
      <c r="O130" s="66"/>
      <c r="P130" s="66"/>
      <c r="R130" s="66"/>
      <c r="S130" s="66"/>
      <c r="T130" s="66"/>
      <c r="U130" s="66"/>
      <c r="V130" s="66"/>
      <c r="W130" s="66"/>
      <c r="X130" s="66"/>
      <c r="Y130" s="66"/>
    </row>
    <row r="132" spans="1:7" ht="13.5" thickBot="1">
      <c r="A132" s="3" t="s">
        <v>55</v>
      </c>
      <c r="B132" s="3"/>
      <c r="C132" s="3"/>
      <c r="D132" s="3"/>
      <c r="E132" s="3"/>
      <c r="F132" s="3"/>
      <c r="G132" s="3"/>
    </row>
    <row r="133" spans="1:6" ht="12.75">
      <c r="A133" s="32"/>
      <c r="B133" s="31"/>
      <c r="C133" s="31"/>
      <c r="D133" s="31"/>
      <c r="E133" s="31"/>
      <c r="F133" s="31"/>
    </row>
    <row r="134" spans="1:6" ht="12.75">
      <c r="A134" s="32"/>
      <c r="B134" s="31"/>
      <c r="C134" s="31"/>
      <c r="D134" s="31"/>
      <c r="E134" s="31"/>
      <c r="F134" s="31"/>
    </row>
    <row r="135" spans="1:6" ht="12.75">
      <c r="A135" s="32"/>
      <c r="B135" s="31"/>
      <c r="C135" s="31"/>
      <c r="D135" s="31"/>
      <c r="E135" s="31"/>
      <c r="F135" s="31"/>
    </row>
    <row r="136" spans="1:6" ht="12.75">
      <c r="A136" s="32"/>
      <c r="B136" s="31"/>
      <c r="C136" s="31"/>
      <c r="D136" s="31"/>
      <c r="E136" s="31"/>
      <c r="F136" s="31"/>
    </row>
    <row r="137" spans="1:6" ht="12.75">
      <c r="A137" s="32"/>
      <c r="B137" s="31"/>
      <c r="C137" s="31"/>
      <c r="D137" s="31"/>
      <c r="E137" s="31"/>
      <c r="F137" s="31"/>
    </row>
    <row r="138" spans="1:6" ht="12.75">
      <c r="A138" s="32"/>
      <c r="B138" s="31"/>
      <c r="C138" s="31"/>
      <c r="D138" s="31"/>
      <c r="E138" s="31"/>
      <c r="F138" s="31"/>
    </row>
    <row r="139" spans="1:6" ht="12.75">
      <c r="A139" s="32"/>
      <c r="B139" s="31"/>
      <c r="C139" s="31"/>
      <c r="D139" s="31"/>
      <c r="E139" s="31"/>
      <c r="F139" s="31"/>
    </row>
    <row r="140" spans="1:6" ht="12.75">
      <c r="A140" s="32"/>
      <c r="B140" s="31"/>
      <c r="C140" s="31"/>
      <c r="D140" s="31"/>
      <c r="E140" s="31"/>
      <c r="F140" s="31"/>
    </row>
    <row r="141" spans="1:6" ht="12.75">
      <c r="A141" s="32"/>
      <c r="B141" s="31"/>
      <c r="C141" s="31"/>
      <c r="D141" s="31"/>
      <c r="E141" s="31"/>
      <c r="F141" s="31"/>
    </row>
    <row r="142" spans="1:6" ht="12.75">
      <c r="A142" s="32"/>
      <c r="B142" s="31"/>
      <c r="C142" s="31"/>
      <c r="D142" s="31"/>
      <c r="E142" s="31"/>
      <c r="F142" s="31"/>
    </row>
    <row r="143" spans="1:6" ht="12.75">
      <c r="A143" s="32"/>
      <c r="B143" s="31"/>
      <c r="C143" s="31"/>
      <c r="D143" s="31"/>
      <c r="E143" s="31"/>
      <c r="F143" s="31"/>
    </row>
    <row r="144" spans="1:6" ht="12.75">
      <c r="A144" s="32"/>
      <c r="B144" s="31"/>
      <c r="C144" s="31"/>
      <c r="D144" s="31"/>
      <c r="E144" s="31"/>
      <c r="F144" s="31"/>
    </row>
    <row r="145" spans="1:6" ht="12.75">
      <c r="A145" s="32"/>
      <c r="B145" s="31"/>
      <c r="C145" s="31"/>
      <c r="D145" s="31"/>
      <c r="E145" s="31"/>
      <c r="F145" s="31"/>
    </row>
    <row r="146" spans="1:6" ht="12.75">
      <c r="A146" s="32"/>
      <c r="B146" s="31"/>
      <c r="C146" s="31"/>
      <c r="D146" s="31"/>
      <c r="E146" s="31"/>
      <c r="F146" s="31"/>
    </row>
    <row r="147" spans="1:6" ht="12.75">
      <c r="A147" s="32"/>
      <c r="B147" s="31"/>
      <c r="C147" s="31"/>
      <c r="D147" s="31"/>
      <c r="E147" s="31"/>
      <c r="F147" s="31"/>
    </row>
    <row r="148" spans="1:6" ht="12.75">
      <c r="A148" s="32"/>
      <c r="B148" s="31"/>
      <c r="C148" s="31"/>
      <c r="D148" s="31"/>
      <c r="E148" s="31"/>
      <c r="F148" s="31"/>
    </row>
    <row r="149" spans="1:6" ht="12.75">
      <c r="A149" s="32"/>
      <c r="B149" s="31"/>
      <c r="C149" s="31"/>
      <c r="D149" s="31"/>
      <c r="E149" s="31"/>
      <c r="F149" s="31"/>
    </row>
    <row r="150" spans="1:6" ht="12.75">
      <c r="A150" s="32"/>
      <c r="B150" s="31"/>
      <c r="C150" s="31"/>
      <c r="D150" s="31"/>
      <c r="E150" s="31"/>
      <c r="F150" s="31"/>
    </row>
    <row r="151" spans="1:6" ht="12.75">
      <c r="A151" s="42" t="s">
        <v>64</v>
      </c>
      <c r="B151" s="40"/>
      <c r="C151" s="40"/>
      <c r="D151" s="40"/>
      <c r="E151" s="40"/>
      <c r="F151" s="41"/>
    </row>
    <row r="152" spans="1:6" ht="12.75">
      <c r="A152" s="33" t="s">
        <v>65</v>
      </c>
      <c r="B152" s="11"/>
      <c r="C152" s="11"/>
      <c r="D152" s="39"/>
      <c r="E152" s="40"/>
      <c r="F152" s="41"/>
    </row>
    <row r="153" spans="1:6" ht="12.75">
      <c r="A153" s="32"/>
      <c r="B153" s="31"/>
      <c r="C153" s="31"/>
      <c r="D153" s="31"/>
      <c r="E153" s="31"/>
      <c r="F153" s="31"/>
    </row>
    <row r="154" spans="1:6" ht="12.75">
      <c r="A154" s="38" t="s">
        <v>63</v>
      </c>
      <c r="B154" s="38"/>
      <c r="C154" s="38"/>
      <c r="D154" s="38"/>
      <c r="E154" s="38"/>
      <c r="F154" s="38"/>
    </row>
    <row r="155" spans="1:4" ht="12.75">
      <c r="A155" s="16"/>
      <c r="C155" s="16"/>
      <c r="D155" s="25"/>
    </row>
    <row r="158" spans="1:8" ht="12.75">
      <c r="A158" s="71" t="s">
        <v>46</v>
      </c>
      <c r="B158" s="71" t="s">
        <v>76</v>
      </c>
      <c r="C158" s="71" t="s">
        <v>44</v>
      </c>
      <c r="D158" s="71" t="s">
        <v>47</v>
      </c>
      <c r="E158" s="71" t="s">
        <v>57</v>
      </c>
      <c r="F158" s="71" t="s">
        <v>48</v>
      </c>
      <c r="G158" s="72" t="s">
        <v>49</v>
      </c>
      <c r="H158" s="71" t="s">
        <v>58</v>
      </c>
    </row>
    <row r="159" spans="1:8" ht="12.75">
      <c r="A159">
        <v>0</v>
      </c>
      <c r="B159" s="12"/>
      <c r="C159" s="21" t="e">
        <f>2*B159/(($C$47*$C$49^2))</f>
        <v>#DIV/0!</v>
      </c>
      <c r="D159" s="27">
        <v>0.005391</v>
      </c>
      <c r="E159" s="59" t="e">
        <f>STDEV(C159:C168)</f>
        <v>#DIV/0!</v>
      </c>
      <c r="F159" s="59" t="e">
        <f>((2*E159)/SQRT(10))^2</f>
        <v>#DIV/0!</v>
      </c>
      <c r="G159" s="13" t="e">
        <f>SQRT(D159+F159)</f>
        <v>#DIV/0!</v>
      </c>
      <c r="H159" s="13" t="e">
        <f>ABS((G159/E63)*100)</f>
        <v>#DIV/0!</v>
      </c>
    </row>
    <row r="160" spans="1:3" ht="12.75">
      <c r="A160">
        <v>0</v>
      </c>
      <c r="B160" s="12"/>
      <c r="C160" s="21" t="e">
        <f aca="true" t="shared" si="5" ref="C160:C168">2*B160/(($C$47*$C$49^2))</f>
        <v>#DIV/0!</v>
      </c>
    </row>
    <row r="161" spans="1:3" ht="12.75">
      <c r="A161">
        <v>0</v>
      </c>
      <c r="B161" s="12"/>
      <c r="C161" s="21" t="e">
        <f t="shared" si="5"/>
        <v>#DIV/0!</v>
      </c>
    </row>
    <row r="162" spans="1:3" ht="12.75">
      <c r="A162">
        <v>0</v>
      </c>
      <c r="B162" s="12"/>
      <c r="C162" s="21" t="e">
        <f t="shared" si="5"/>
        <v>#DIV/0!</v>
      </c>
    </row>
    <row r="163" spans="1:3" ht="12.75">
      <c r="A163">
        <v>0</v>
      </c>
      <c r="B163" s="12"/>
      <c r="C163" s="21" t="e">
        <f t="shared" si="5"/>
        <v>#DIV/0!</v>
      </c>
    </row>
    <row r="164" spans="1:3" ht="12.75">
      <c r="A164">
        <v>0</v>
      </c>
      <c r="B164" s="12"/>
      <c r="C164" s="21" t="e">
        <f t="shared" si="5"/>
        <v>#DIV/0!</v>
      </c>
    </row>
    <row r="165" spans="1:3" ht="12.75">
      <c r="A165">
        <v>0</v>
      </c>
      <c r="B165" s="12"/>
      <c r="C165" s="21" t="e">
        <f t="shared" si="5"/>
        <v>#DIV/0!</v>
      </c>
    </row>
    <row r="166" spans="1:3" ht="12.75">
      <c r="A166">
        <v>0</v>
      </c>
      <c r="B166" s="12"/>
      <c r="C166" s="21" t="e">
        <f t="shared" si="5"/>
        <v>#DIV/0!</v>
      </c>
    </row>
    <row r="167" spans="1:3" ht="12.75">
      <c r="A167">
        <v>0</v>
      </c>
      <c r="B167" s="12"/>
      <c r="C167" s="21" t="e">
        <f t="shared" si="5"/>
        <v>#DIV/0!</v>
      </c>
    </row>
    <row r="168" spans="1:3" ht="12.75">
      <c r="A168">
        <v>0</v>
      </c>
      <c r="B168" s="12"/>
      <c r="C168" s="21" t="e">
        <f t="shared" si="5"/>
        <v>#DIV/0!</v>
      </c>
    </row>
    <row r="172" spans="1:4" ht="12.75">
      <c r="A172" s="71" t="s">
        <v>45</v>
      </c>
      <c r="B172" s="70"/>
      <c r="C172" s="70"/>
      <c r="D172" s="56"/>
    </row>
    <row r="173" spans="1:4" ht="12.75">
      <c r="A173" s="71" t="s">
        <v>47</v>
      </c>
      <c r="B173" s="71" t="s">
        <v>48</v>
      </c>
      <c r="C173" s="71" t="s">
        <v>49</v>
      </c>
      <c r="D173" s="71" t="s">
        <v>59</v>
      </c>
    </row>
    <row r="174" spans="1:4" ht="12.75">
      <c r="A174" s="30">
        <v>0.000552131791511558</v>
      </c>
      <c r="B174" s="30">
        <v>7.58E-06</v>
      </c>
      <c r="C174" s="37">
        <f>SQRT(A174+B174)</f>
        <v>0.023658228832935866</v>
      </c>
      <c r="D174" s="37" t="e">
        <f>(C174/G96)*100</f>
        <v>#DIV/0!</v>
      </c>
    </row>
  </sheetData>
  <sheetProtection/>
  <mergeCells count="1">
    <mergeCell ref="I101:P107"/>
  </mergeCells>
  <printOptions/>
  <pageMargins left="0.75" right="0.75" top="1" bottom="1" header="0.5" footer="0.5"/>
  <pageSetup horizontalDpi="355" verticalDpi="355" orientation="portrait" scale="89" r:id="rId7"/>
  <rowBreaks count="1" manualBreakCount="1">
    <brk id="41" max="255" man="1"/>
  </rowBreaks>
  <colBreaks count="1" manualBreakCount="1">
    <brk id="9" max="65535" man="1"/>
  </colBreaks>
  <drawing r:id="rId6"/>
  <legacyDrawing r:id="rId5"/>
  <oleObjects>
    <oleObject progId="Equation.3" shapeId="93175213" r:id="rId1"/>
    <oleObject progId="Equation.3" shapeId="93175212" r:id="rId2"/>
    <oleObject progId="Equation.3" shapeId="93175211" r:id="rId3"/>
    <oleObject progId="Equation.3" shapeId="93175210" r:id="rId4"/>
  </oleObjects>
</worksheet>
</file>

<file path=xl/worksheets/sheet2.xml><?xml version="1.0" encoding="utf-8"?>
<worksheet xmlns="http://schemas.openxmlformats.org/spreadsheetml/2006/main" xmlns:r="http://schemas.openxmlformats.org/officeDocument/2006/relationships">
  <dimension ref="A1:Y222"/>
  <sheetViews>
    <sheetView tabSelected="1" zoomScale="85" zoomScaleNormal="85" zoomScalePageLayoutView="0" workbookViewId="0" topLeftCell="D137">
      <selection activeCell="X157" sqref="X157"/>
    </sheetView>
  </sheetViews>
  <sheetFormatPr defaultColWidth="9.140625" defaultRowHeight="12.75"/>
  <cols>
    <col min="1" max="1" width="16.140625" style="0" customWidth="1"/>
    <col min="2" max="2" width="13.28125" style="0" bestFit="1" customWidth="1"/>
    <col min="3" max="3" width="14.140625" style="0" bestFit="1" customWidth="1"/>
    <col min="4" max="4" width="9.57421875" style="0" bestFit="1" customWidth="1"/>
    <col min="5" max="5" width="13.140625" style="0" customWidth="1"/>
    <col min="6" max="6" width="9.57421875" style="0" customWidth="1"/>
    <col min="7" max="7" width="11.140625" style="0" bestFit="1" customWidth="1"/>
    <col min="8" max="8" width="9.28125" style="0" bestFit="1" customWidth="1"/>
    <col min="9" max="9" width="10.140625" style="0" bestFit="1" customWidth="1"/>
    <col min="10" max="10" width="9.421875" style="0" customWidth="1"/>
    <col min="11" max="11" width="10.00390625" style="0" customWidth="1"/>
  </cols>
  <sheetData>
    <row r="1" ht="12.75">
      <c r="E1" s="1" t="s">
        <v>0</v>
      </c>
    </row>
    <row r="2" ht="12.75">
      <c r="E2" s="1" t="s">
        <v>102</v>
      </c>
    </row>
    <row r="3" ht="12.75">
      <c r="E3" s="1" t="s">
        <v>101</v>
      </c>
    </row>
    <row r="5" spans="1:8" ht="13.5" thickBot="1">
      <c r="A5" s="2" t="s">
        <v>1</v>
      </c>
      <c r="B5" s="3"/>
      <c r="C5" s="3"/>
      <c r="D5" s="3"/>
      <c r="H5" s="1" t="s">
        <v>23</v>
      </c>
    </row>
    <row r="6" spans="1:10" ht="12.75">
      <c r="A6" s="5"/>
      <c r="B6" s="4"/>
      <c r="C6" s="4"/>
      <c r="D6" s="4"/>
      <c r="H6" s="10"/>
      <c r="I6" s="1" t="s">
        <v>24</v>
      </c>
      <c r="J6" s="1"/>
    </row>
    <row r="7" spans="1:10" ht="12.75">
      <c r="A7" s="5" t="s">
        <v>2</v>
      </c>
      <c r="B7" s="4"/>
      <c r="C7" s="4"/>
      <c r="D7" s="4"/>
      <c r="H7" s="11"/>
      <c r="I7" s="1" t="s">
        <v>25</v>
      </c>
      <c r="J7" s="1"/>
    </row>
    <row r="8" spans="1:10" ht="12.75">
      <c r="A8" s="5" t="s">
        <v>3</v>
      </c>
      <c r="B8" s="4"/>
      <c r="C8" s="4"/>
      <c r="D8" s="4"/>
      <c r="H8" s="12"/>
      <c r="I8" s="1" t="s">
        <v>70</v>
      </c>
      <c r="J8" s="1"/>
    </row>
    <row r="9" spans="1:9" ht="12.75">
      <c r="A9" s="5" t="s">
        <v>4</v>
      </c>
      <c r="B9" s="4"/>
      <c r="C9" s="4"/>
      <c r="D9" s="4"/>
      <c r="H9" s="13"/>
      <c r="I9" s="1" t="s">
        <v>71</v>
      </c>
    </row>
    <row r="10" spans="1:9" ht="12.75">
      <c r="A10" s="5" t="s">
        <v>5</v>
      </c>
      <c r="B10" s="4"/>
      <c r="C10" s="4"/>
      <c r="D10" s="4"/>
      <c r="H10" s="26"/>
      <c r="I10" s="1" t="s">
        <v>50</v>
      </c>
    </row>
    <row r="11" spans="1:9" ht="12.75">
      <c r="A11" s="5" t="s">
        <v>6</v>
      </c>
      <c r="B11" s="4"/>
      <c r="C11" s="4"/>
      <c r="D11" s="4"/>
      <c r="H11" s="99"/>
      <c r="I11" s="1" t="s">
        <v>60</v>
      </c>
    </row>
    <row r="12" spans="1:14" ht="12.75">
      <c r="A12" s="5" t="s">
        <v>7</v>
      </c>
      <c r="B12" s="4"/>
      <c r="C12" s="4"/>
      <c r="D12" s="4"/>
      <c r="F12" s="98"/>
      <c r="G12" s="31"/>
      <c r="H12" s="31"/>
      <c r="I12" s="31"/>
      <c r="J12" s="31"/>
      <c r="K12" s="31"/>
      <c r="L12" s="31"/>
      <c r="M12" s="31"/>
      <c r="N12" s="31"/>
    </row>
    <row r="13" spans="1:14" ht="12.75">
      <c r="A13" s="6" t="s">
        <v>8</v>
      </c>
      <c r="B13" s="4"/>
      <c r="C13" s="4"/>
      <c r="D13" s="4"/>
      <c r="F13" s="98"/>
      <c r="G13" s="31"/>
      <c r="H13" s="31"/>
      <c r="I13" s="31"/>
      <c r="J13" s="31"/>
      <c r="K13" s="31"/>
      <c r="L13" s="31"/>
      <c r="M13" s="31"/>
      <c r="N13" s="31"/>
    </row>
    <row r="14" spans="1:14" ht="12.75">
      <c r="A14" s="6" t="s">
        <v>9</v>
      </c>
      <c r="B14" s="4"/>
      <c r="C14" s="4"/>
      <c r="D14" s="4"/>
      <c r="F14" s="98"/>
      <c r="G14" s="31"/>
      <c r="H14" s="31"/>
      <c r="I14" s="31"/>
      <c r="J14" s="31"/>
      <c r="K14" s="31"/>
      <c r="L14" s="31"/>
      <c r="M14" s="31"/>
      <c r="N14" s="31"/>
    </row>
    <row r="15" spans="1:14" ht="12.75">
      <c r="A15" s="5" t="s">
        <v>10</v>
      </c>
      <c r="B15" s="4"/>
      <c r="C15" s="4"/>
      <c r="D15" s="4"/>
      <c r="F15" s="98"/>
      <c r="G15" s="31"/>
      <c r="H15" s="31"/>
      <c r="I15" s="31"/>
      <c r="J15" s="31"/>
      <c r="K15" s="31"/>
      <c r="L15" s="31"/>
      <c r="M15" s="31"/>
      <c r="N15" s="31"/>
    </row>
    <row r="16" ht="12.75">
      <c r="A16" s="1"/>
    </row>
    <row r="17" spans="1:3" ht="12.75">
      <c r="A17" s="5" t="s">
        <v>11</v>
      </c>
      <c r="B17" s="4"/>
      <c r="C17" s="4"/>
    </row>
    <row r="18" spans="1:11" ht="12.75">
      <c r="A18" s="5" t="s">
        <v>12</v>
      </c>
      <c r="B18" s="4"/>
      <c r="C18" s="4"/>
      <c r="F18" s="31"/>
      <c r="G18" s="31"/>
      <c r="H18" s="31"/>
      <c r="I18" s="31"/>
      <c r="J18" s="31"/>
      <c r="K18" s="56"/>
    </row>
    <row r="19" spans="1:11" ht="12.75">
      <c r="A19" s="1"/>
      <c r="F19" s="31"/>
      <c r="G19" s="31"/>
      <c r="H19" s="31"/>
      <c r="I19" s="31"/>
      <c r="J19" s="31"/>
      <c r="K19" s="56"/>
    </row>
    <row r="20" spans="1:11" ht="12.75">
      <c r="A20" s="1"/>
      <c r="F20" s="31"/>
      <c r="G20" s="31"/>
      <c r="H20" s="31"/>
      <c r="I20" s="31"/>
      <c r="J20" s="31"/>
      <c r="K20" s="56"/>
    </row>
    <row r="21" spans="1:11" ht="12.75">
      <c r="A21" s="5" t="s">
        <v>13</v>
      </c>
      <c r="B21" s="4"/>
      <c r="C21" s="4"/>
      <c r="D21" s="4"/>
      <c r="F21" s="31"/>
      <c r="G21" s="31"/>
      <c r="H21" s="31"/>
      <c r="I21" s="31"/>
      <c r="J21" s="31"/>
      <c r="K21" s="56"/>
    </row>
    <row r="22" spans="1:11" ht="12.75">
      <c r="A22" s="5" t="s">
        <v>14</v>
      </c>
      <c r="B22" s="4"/>
      <c r="C22" s="4"/>
      <c r="D22" s="4"/>
      <c r="F22" s="31"/>
      <c r="G22" s="31"/>
      <c r="H22" s="31"/>
      <c r="I22" s="31"/>
      <c r="J22" s="31"/>
      <c r="K22" s="56"/>
    </row>
    <row r="23" spans="1:11" ht="12.75">
      <c r="A23" s="5" t="s">
        <v>15</v>
      </c>
      <c r="B23" s="4"/>
      <c r="C23" s="4"/>
      <c r="D23" s="4"/>
      <c r="F23" s="31"/>
      <c r="G23" s="31"/>
      <c r="H23" s="31"/>
      <c r="I23" s="31"/>
      <c r="J23" s="31"/>
      <c r="K23" s="56"/>
    </row>
    <row r="24" spans="1:11" ht="12.75">
      <c r="A24" s="5" t="s">
        <v>16</v>
      </c>
      <c r="B24" s="4"/>
      <c r="C24" s="4"/>
      <c r="D24" s="4"/>
      <c r="F24" s="31"/>
      <c r="G24" s="31"/>
      <c r="H24" s="31"/>
      <c r="I24" s="31"/>
      <c r="J24" s="31"/>
      <c r="K24" s="56"/>
    </row>
    <row r="25" spans="1:11" ht="12.75">
      <c r="A25" s="1"/>
      <c r="F25" s="31"/>
      <c r="G25" s="31"/>
      <c r="H25" s="31"/>
      <c r="I25" s="31"/>
      <c r="J25" s="31"/>
      <c r="K25" s="56"/>
    </row>
    <row r="26" spans="6:11" ht="12.75">
      <c r="F26" s="31"/>
      <c r="G26" s="31"/>
      <c r="H26" s="31"/>
      <c r="I26" s="31"/>
      <c r="J26" s="31"/>
      <c r="K26" s="56"/>
    </row>
    <row r="27" spans="6:10" ht="12.75">
      <c r="F27" s="31"/>
      <c r="G27" s="31"/>
      <c r="H27" s="31"/>
      <c r="I27" s="31"/>
      <c r="J27" s="31"/>
    </row>
    <row r="28" spans="1:4" ht="13.5" thickBot="1">
      <c r="A28" s="2" t="s">
        <v>17</v>
      </c>
      <c r="B28" s="3"/>
      <c r="C28" s="3"/>
      <c r="D28" s="3"/>
    </row>
    <row r="42" spans="1:19" ht="13.5" thickBot="1">
      <c r="A42" s="3" t="s">
        <v>18</v>
      </c>
      <c r="B42" s="3"/>
      <c r="C42" s="3"/>
      <c r="D42" s="3"/>
      <c r="E42" s="3"/>
      <c r="F42" s="3"/>
      <c r="G42" s="3"/>
      <c r="L42" s="66"/>
      <c r="M42" s="66"/>
      <c r="N42" s="66"/>
      <c r="O42" s="66"/>
      <c r="P42" s="66"/>
      <c r="Q42" s="66"/>
      <c r="R42" s="66"/>
      <c r="S42" s="66"/>
    </row>
    <row r="43" spans="1:19" ht="12.75">
      <c r="A43" s="6" t="s">
        <v>19</v>
      </c>
      <c r="B43" s="7"/>
      <c r="C43" s="4"/>
      <c r="D43" s="4"/>
      <c r="E43" s="4"/>
      <c r="F43" s="4"/>
      <c r="G43" s="4"/>
      <c r="L43" s="66"/>
      <c r="M43" s="66"/>
      <c r="N43" s="66"/>
      <c r="O43" s="66"/>
      <c r="P43" s="66"/>
      <c r="Q43" s="66"/>
      <c r="R43" s="66"/>
      <c r="S43" s="66"/>
    </row>
    <row r="44" spans="3:19" ht="12.75">
      <c r="C44" s="36" t="s">
        <v>96</v>
      </c>
      <c r="E44" s="36" t="s">
        <v>97</v>
      </c>
      <c r="L44" s="66"/>
      <c r="M44" s="66"/>
      <c r="N44" s="66"/>
      <c r="O44" s="66"/>
      <c r="P44" s="66"/>
      <c r="Q44" s="66"/>
      <c r="R44" s="66"/>
      <c r="S44" s="66"/>
    </row>
    <row r="45" spans="1:19" ht="12.75">
      <c r="A45" t="s">
        <v>32</v>
      </c>
      <c r="C45" s="14"/>
      <c r="D45" t="s">
        <v>20</v>
      </c>
      <c r="E45" s="14"/>
      <c r="F45" t="s">
        <v>20</v>
      </c>
      <c r="G45" s="38" t="s">
        <v>61</v>
      </c>
      <c r="H45" s="38"/>
      <c r="I45" s="38"/>
      <c r="L45" s="66"/>
      <c r="M45" s="66"/>
      <c r="N45" s="66"/>
      <c r="O45" s="66"/>
      <c r="P45" s="66"/>
      <c r="Q45" s="66"/>
      <c r="R45" s="66"/>
      <c r="S45" s="66"/>
    </row>
    <row r="46" spans="7:19" ht="12.75">
      <c r="G46" s="38" t="s">
        <v>62</v>
      </c>
      <c r="H46" s="38"/>
      <c r="I46" s="38"/>
      <c r="L46" s="66"/>
      <c r="M46" s="66"/>
      <c r="N46" s="66"/>
      <c r="O46" s="66"/>
      <c r="P46" s="66"/>
      <c r="Q46" s="66"/>
      <c r="R46" s="66"/>
      <c r="S46" s="66"/>
    </row>
    <row r="47" spans="1:19" ht="15.75">
      <c r="A47" s="15" t="s">
        <v>82</v>
      </c>
      <c r="C47" s="14"/>
      <c r="D47" t="s">
        <v>21</v>
      </c>
      <c r="E47" s="14"/>
      <c r="F47" t="s">
        <v>21</v>
      </c>
      <c r="L47" s="66"/>
      <c r="M47" s="66"/>
      <c r="N47" s="66"/>
      <c r="O47" s="66"/>
      <c r="P47" s="66"/>
      <c r="Q47" s="66"/>
      <c r="R47" s="66"/>
      <c r="S47" s="66"/>
    </row>
    <row r="48" spans="12:19" ht="12.75">
      <c r="L48" s="66"/>
      <c r="M48" s="66"/>
      <c r="N48" s="66"/>
      <c r="O48" s="66"/>
      <c r="P48" s="66"/>
      <c r="Q48" s="66"/>
      <c r="R48" s="66"/>
      <c r="S48" s="66"/>
    </row>
    <row r="49" spans="1:19" ht="15.75">
      <c r="A49" s="15" t="s">
        <v>83</v>
      </c>
      <c r="C49" s="13"/>
      <c r="D49" t="s">
        <v>22</v>
      </c>
      <c r="E49" s="13"/>
      <c r="F49" t="s">
        <v>22</v>
      </c>
      <c r="L49" s="66"/>
      <c r="M49" s="66"/>
      <c r="N49" s="66"/>
      <c r="O49" s="66"/>
      <c r="P49" s="66"/>
      <c r="Q49" s="66"/>
      <c r="R49" s="66"/>
      <c r="S49" s="66"/>
    </row>
    <row r="50" spans="12:19" ht="12.75">
      <c r="L50" s="66"/>
      <c r="M50" s="66"/>
      <c r="N50" s="66"/>
      <c r="O50" s="66"/>
      <c r="P50" s="66"/>
      <c r="Q50" s="66"/>
      <c r="R50" s="66"/>
      <c r="S50" s="66"/>
    </row>
    <row r="51" spans="1:19" ht="12.75">
      <c r="A51" s="9" t="s">
        <v>30</v>
      </c>
      <c r="C51" s="26">
        <v>0.3048</v>
      </c>
      <c r="D51" t="s">
        <v>29</v>
      </c>
      <c r="L51" s="66"/>
      <c r="M51" s="66"/>
      <c r="N51" s="66"/>
      <c r="O51" s="66"/>
      <c r="P51" s="66"/>
      <c r="Q51" s="66"/>
      <c r="R51" s="66"/>
      <c r="S51" s="66"/>
    </row>
    <row r="52" spans="12:19" ht="12.75">
      <c r="L52" s="66"/>
      <c r="M52" s="66"/>
      <c r="N52" s="66"/>
      <c r="O52" s="66"/>
      <c r="P52" s="66"/>
      <c r="Q52" s="66"/>
      <c r="R52" s="66"/>
      <c r="S52" s="66"/>
    </row>
    <row r="53" spans="1:19" ht="15.75">
      <c r="A53" s="73" t="s">
        <v>84</v>
      </c>
      <c r="C53" s="14"/>
      <c r="D53" t="s">
        <v>28</v>
      </c>
      <c r="E53" s="14"/>
      <c r="F53" t="s">
        <v>28</v>
      </c>
      <c r="L53" s="66"/>
      <c r="M53" s="66"/>
      <c r="N53" s="66"/>
      <c r="O53" s="66"/>
      <c r="P53" s="66"/>
      <c r="Q53" s="66"/>
      <c r="R53" s="66"/>
      <c r="S53" s="66"/>
    </row>
    <row r="54" spans="12:19" ht="12.75">
      <c r="L54" s="66"/>
      <c r="M54" s="66"/>
      <c r="N54" s="66"/>
      <c r="O54" s="66"/>
      <c r="P54" s="66"/>
      <c r="Q54" s="66"/>
      <c r="R54" s="66"/>
      <c r="S54" s="66"/>
    </row>
    <row r="55" spans="1:19" ht="12.75">
      <c r="A55" t="s">
        <v>31</v>
      </c>
      <c r="C55" s="13" t="e">
        <f>$C49*$C51/$C53</f>
        <v>#DIV/0!</v>
      </c>
      <c r="E55" s="13" t="e">
        <f>$E49*$C51/$E53</f>
        <v>#DIV/0!</v>
      </c>
      <c r="L55" s="66"/>
      <c r="M55" s="66"/>
      <c r="N55" s="66"/>
      <c r="O55" s="66"/>
      <c r="P55" s="66"/>
      <c r="Q55" s="66"/>
      <c r="R55" s="66"/>
      <c r="S55" s="66"/>
    </row>
    <row r="56" spans="12:19" ht="12.75">
      <c r="L56" s="66"/>
      <c r="M56" s="66"/>
      <c r="N56" s="66"/>
      <c r="O56" s="66"/>
      <c r="P56" s="66"/>
      <c r="Q56" s="66"/>
      <c r="R56" s="66"/>
      <c r="S56" s="66"/>
    </row>
    <row r="57" spans="1:19" ht="12.75">
      <c r="A57" s="15" t="s">
        <v>27</v>
      </c>
      <c r="C57" s="80">
        <v>16</v>
      </c>
      <c r="D57" t="s">
        <v>26</v>
      </c>
      <c r="L57" s="66"/>
      <c r="M57" s="66"/>
      <c r="N57" s="66"/>
      <c r="O57" s="66"/>
      <c r="P57" s="66"/>
      <c r="Q57" s="66"/>
      <c r="R57" s="66"/>
      <c r="S57" s="66"/>
    </row>
    <row r="58" spans="1:19" ht="12.75">
      <c r="A58" s="8"/>
      <c r="C58" s="31"/>
      <c r="L58" s="66"/>
      <c r="M58" s="66"/>
      <c r="N58" s="66"/>
      <c r="O58" s="66"/>
      <c r="P58" s="66"/>
      <c r="Q58" s="66"/>
      <c r="R58" s="66"/>
      <c r="S58" s="66"/>
    </row>
    <row r="59" spans="12:19" ht="12.75">
      <c r="L59" s="66"/>
      <c r="M59" s="66"/>
      <c r="N59" s="66"/>
      <c r="O59" s="66"/>
      <c r="P59" s="66"/>
      <c r="Q59" s="66"/>
      <c r="R59" s="66"/>
      <c r="S59" s="66"/>
    </row>
    <row r="60" spans="1:20" ht="13.5" thickBot="1">
      <c r="A60" s="3" t="s">
        <v>92</v>
      </c>
      <c r="B60" s="3"/>
      <c r="C60" s="3"/>
      <c r="D60" s="3"/>
      <c r="E60" s="3"/>
      <c r="F60" s="3"/>
      <c r="G60" s="3"/>
      <c r="H60" s="3"/>
      <c r="J60" s="56"/>
      <c r="K60" s="56"/>
      <c r="L60" s="66"/>
      <c r="M60" s="66"/>
      <c r="N60" s="66"/>
      <c r="O60" s="66"/>
      <c r="P60" s="66"/>
      <c r="Q60" s="66"/>
      <c r="R60" s="66"/>
      <c r="S60" s="66"/>
      <c r="T60" s="56"/>
    </row>
    <row r="61" spans="1:20" ht="12.75">
      <c r="A61" s="69"/>
      <c r="J61" s="56"/>
      <c r="K61" s="56"/>
      <c r="L61" s="66"/>
      <c r="M61" s="66"/>
      <c r="N61" s="66"/>
      <c r="O61" s="66"/>
      <c r="P61" s="66"/>
      <c r="Q61" s="66"/>
      <c r="R61" s="66"/>
      <c r="S61" s="66"/>
      <c r="T61" s="56"/>
    </row>
    <row r="62" spans="1:20" ht="15.75">
      <c r="A62" s="71" t="s">
        <v>33</v>
      </c>
      <c r="B62" s="71" t="s">
        <v>75</v>
      </c>
      <c r="C62" s="71" t="s">
        <v>34</v>
      </c>
      <c r="D62" s="71" t="s">
        <v>35</v>
      </c>
      <c r="E62" s="71" t="s">
        <v>36</v>
      </c>
      <c r="F62" s="78" t="s">
        <v>37</v>
      </c>
      <c r="G62" s="78" t="s">
        <v>38</v>
      </c>
      <c r="H62" s="78" t="s">
        <v>39</v>
      </c>
      <c r="I62" s="79" t="s">
        <v>40</v>
      </c>
      <c r="J62" s="64"/>
      <c r="L62" s="66"/>
      <c r="M62" s="66"/>
      <c r="N62" s="66"/>
      <c r="O62" s="66"/>
      <c r="P62" s="66"/>
      <c r="Q62" s="66"/>
      <c r="R62" s="66"/>
      <c r="S62" s="66"/>
      <c r="T62" s="56"/>
    </row>
    <row r="63" spans="1:20" ht="12.75">
      <c r="A63">
        <v>0</v>
      </c>
      <c r="B63" s="12"/>
      <c r="C63" s="48">
        <v>0</v>
      </c>
      <c r="D63" s="28">
        <f aca="true" t="shared" si="0" ref="D63:D95">B63</f>
        <v>0</v>
      </c>
      <c r="E63" s="29" t="e">
        <f>2*D63/(($C$47*$C$49^2))</f>
        <v>#DIV/0!</v>
      </c>
      <c r="F63" s="51"/>
      <c r="G63" s="51"/>
      <c r="H63" s="55"/>
      <c r="I63" s="55"/>
      <c r="J63" s="64"/>
      <c r="L63" s="66"/>
      <c r="M63" s="66"/>
      <c r="N63" s="66"/>
      <c r="O63" s="66"/>
      <c r="P63" s="66"/>
      <c r="Q63" s="66"/>
      <c r="R63" s="66"/>
      <c r="S63" s="66"/>
      <c r="T63" s="56"/>
    </row>
    <row r="64" spans="1:20" ht="12.75">
      <c r="A64">
        <v>1</v>
      </c>
      <c r="B64" s="12"/>
      <c r="C64" s="47">
        <v>1.25</v>
      </c>
      <c r="D64" s="28">
        <f t="shared" si="0"/>
        <v>0</v>
      </c>
      <c r="E64" s="21" t="e">
        <f aca="true" t="shared" si="1" ref="E64:E95">2*D64/(($C$47*$C$49^2))</f>
        <v>#DIV/0!</v>
      </c>
      <c r="F64" s="27">
        <v>6</v>
      </c>
      <c r="G64" s="27">
        <v>160.7</v>
      </c>
      <c r="H64" s="23">
        <f>G64-$C$57</f>
        <v>144.7</v>
      </c>
      <c r="I64" s="20">
        <f>-0.5*(D64+D63)*F64*0.001*SIN(H64*3.14/180)</f>
        <v>0</v>
      </c>
      <c r="J64" s="65"/>
      <c r="L64" s="66"/>
      <c r="M64" s="66"/>
      <c r="N64" s="66"/>
      <c r="O64" s="66"/>
      <c r="P64" s="66"/>
      <c r="Q64" s="66"/>
      <c r="R64" s="66"/>
      <c r="S64" s="66"/>
      <c r="T64" s="56"/>
    </row>
    <row r="65" spans="1:20" ht="12.75">
      <c r="A65">
        <v>2</v>
      </c>
      <c r="B65" s="12"/>
      <c r="C65" s="47">
        <v>2.5</v>
      </c>
      <c r="D65" s="28">
        <f t="shared" si="0"/>
        <v>0</v>
      </c>
      <c r="E65" s="21" t="e">
        <f t="shared" si="1"/>
        <v>#DIV/0!</v>
      </c>
      <c r="F65" s="27">
        <v>6</v>
      </c>
      <c r="G65" s="27">
        <v>136.2</v>
      </c>
      <c r="H65" s="23">
        <f aca="true" t="shared" si="2" ref="H65:H93">G65-$C$57</f>
        <v>120.19999999999999</v>
      </c>
      <c r="I65" s="20">
        <f aca="true" t="shared" si="3" ref="I65:I92">-0.5*(D65+D64)*F65*0.001*SIN(H65*3.14/180)</f>
        <v>0</v>
      </c>
      <c r="J65" s="65"/>
      <c r="L65" s="66"/>
      <c r="M65" s="66"/>
      <c r="N65" s="66"/>
      <c r="O65" s="66"/>
      <c r="P65" s="66"/>
      <c r="Q65" s="66"/>
      <c r="R65" s="66"/>
      <c r="S65" s="66"/>
      <c r="T65" s="56"/>
    </row>
    <row r="66" spans="1:20" ht="12.75">
      <c r="A66">
        <v>3</v>
      </c>
      <c r="B66" s="12"/>
      <c r="C66" s="47">
        <v>5</v>
      </c>
      <c r="D66" s="28">
        <f t="shared" si="0"/>
        <v>0</v>
      </c>
      <c r="E66" s="21" t="e">
        <f t="shared" si="1"/>
        <v>#DIV/0!</v>
      </c>
      <c r="F66" s="27">
        <v>9</v>
      </c>
      <c r="G66" s="27">
        <v>115.8</v>
      </c>
      <c r="H66" s="23">
        <f t="shared" si="2"/>
        <v>99.8</v>
      </c>
      <c r="I66" s="20">
        <f t="shared" si="3"/>
        <v>0</v>
      </c>
      <c r="J66" s="65"/>
      <c r="L66" s="66"/>
      <c r="M66" s="66"/>
      <c r="N66" s="66"/>
      <c r="O66" s="66"/>
      <c r="P66" s="66"/>
      <c r="Q66" s="66"/>
      <c r="R66" s="66"/>
      <c r="S66" s="66"/>
      <c r="T66" s="56"/>
    </row>
    <row r="67" spans="1:20" ht="12.75">
      <c r="A67">
        <v>4</v>
      </c>
      <c r="B67" s="12"/>
      <c r="C67" s="47">
        <v>7.5</v>
      </c>
      <c r="D67" s="28">
        <f t="shared" si="0"/>
        <v>0</v>
      </c>
      <c r="E67" s="21" t="e">
        <f t="shared" si="1"/>
        <v>#DIV/0!</v>
      </c>
      <c r="F67" s="27">
        <v>9</v>
      </c>
      <c r="G67" s="27">
        <v>107.3</v>
      </c>
      <c r="H67" s="23">
        <f t="shared" si="2"/>
        <v>91.3</v>
      </c>
      <c r="I67" s="20">
        <f t="shared" si="3"/>
        <v>0</v>
      </c>
      <c r="J67" s="65"/>
      <c r="L67" s="66"/>
      <c r="M67" s="66"/>
      <c r="N67" s="66"/>
      <c r="O67" s="66"/>
      <c r="P67" s="66"/>
      <c r="Q67" s="66"/>
      <c r="R67" s="66"/>
      <c r="S67" s="66"/>
      <c r="T67" s="56"/>
    </row>
    <row r="68" spans="1:20" ht="12.75">
      <c r="A68">
        <v>5</v>
      </c>
      <c r="B68" s="12"/>
      <c r="C68" s="47">
        <v>10</v>
      </c>
      <c r="D68" s="28">
        <f t="shared" si="0"/>
        <v>0</v>
      </c>
      <c r="E68" s="21" t="e">
        <f t="shared" si="1"/>
        <v>#DIV/0!</v>
      </c>
      <c r="F68" s="27">
        <v>8</v>
      </c>
      <c r="G68" s="27">
        <v>102.6</v>
      </c>
      <c r="H68" s="23">
        <f t="shared" si="2"/>
        <v>86.6</v>
      </c>
      <c r="I68" s="20">
        <f t="shared" si="3"/>
        <v>0</v>
      </c>
      <c r="J68" s="65"/>
      <c r="L68" s="66"/>
      <c r="M68" s="66"/>
      <c r="N68" s="66"/>
      <c r="O68" s="66"/>
      <c r="P68" s="66"/>
      <c r="Q68" s="66"/>
      <c r="R68" s="66"/>
      <c r="S68" s="66"/>
      <c r="T68" s="56"/>
    </row>
    <row r="69" spans="1:20" ht="12.75">
      <c r="A69">
        <v>6</v>
      </c>
      <c r="B69" s="12"/>
      <c r="C69" s="47">
        <v>15</v>
      </c>
      <c r="D69" s="28">
        <f t="shared" si="0"/>
        <v>0</v>
      </c>
      <c r="E69" s="21" t="e">
        <f t="shared" si="1"/>
        <v>#DIV/0!</v>
      </c>
      <c r="F69" s="27">
        <v>15.5</v>
      </c>
      <c r="G69" s="27">
        <v>100.1</v>
      </c>
      <c r="H69" s="23">
        <f t="shared" si="2"/>
        <v>84.1</v>
      </c>
      <c r="I69" s="20">
        <f t="shared" si="3"/>
        <v>0</v>
      </c>
      <c r="J69" s="65"/>
      <c r="T69" s="56"/>
    </row>
    <row r="70" spans="1:20" ht="12.75">
      <c r="A70">
        <v>7</v>
      </c>
      <c r="B70" s="12"/>
      <c r="C70" s="47">
        <v>20</v>
      </c>
      <c r="D70" s="28">
        <f t="shared" si="0"/>
        <v>0</v>
      </c>
      <c r="E70" s="21" t="e">
        <f t="shared" si="1"/>
        <v>#DIV/0!</v>
      </c>
      <c r="F70" s="27">
        <v>15.5</v>
      </c>
      <c r="G70" s="27">
        <v>97.1</v>
      </c>
      <c r="H70" s="23">
        <f t="shared" si="2"/>
        <v>81.1</v>
      </c>
      <c r="I70" s="20">
        <f t="shared" si="3"/>
        <v>0</v>
      </c>
      <c r="J70" s="65"/>
      <c r="T70" s="56"/>
    </row>
    <row r="71" spans="1:20" ht="12.75">
      <c r="A71">
        <v>8</v>
      </c>
      <c r="B71" s="12"/>
      <c r="C71" s="47">
        <v>30</v>
      </c>
      <c r="D71" s="28">
        <f t="shared" si="0"/>
        <v>0</v>
      </c>
      <c r="E71" s="21" t="e">
        <f t="shared" si="1"/>
        <v>#DIV/0!</v>
      </c>
      <c r="F71" s="27">
        <v>30</v>
      </c>
      <c r="G71" s="27">
        <v>93.2</v>
      </c>
      <c r="H71" s="23">
        <f t="shared" si="2"/>
        <v>77.2</v>
      </c>
      <c r="I71" s="20">
        <f t="shared" si="3"/>
        <v>0</v>
      </c>
      <c r="J71" s="65"/>
      <c r="L71" s="66"/>
      <c r="M71" s="66"/>
      <c r="N71" s="66"/>
      <c r="O71" s="66"/>
      <c r="P71" s="66"/>
      <c r="Q71" s="66"/>
      <c r="R71" s="66"/>
      <c r="S71" s="66"/>
      <c r="T71" s="56"/>
    </row>
    <row r="72" spans="1:20" ht="12.75">
      <c r="A72">
        <v>9</v>
      </c>
      <c r="B72" s="12"/>
      <c r="C72" s="47">
        <v>40</v>
      </c>
      <c r="D72" s="28">
        <f t="shared" si="0"/>
        <v>0</v>
      </c>
      <c r="E72" s="21" t="e">
        <f t="shared" si="1"/>
        <v>#DIV/0!</v>
      </c>
      <c r="F72" s="27">
        <v>30</v>
      </c>
      <c r="G72" s="27">
        <v>89.8</v>
      </c>
      <c r="H72" s="23">
        <f t="shared" si="2"/>
        <v>73.8</v>
      </c>
      <c r="I72" s="20">
        <f t="shared" si="3"/>
        <v>0</v>
      </c>
      <c r="J72" s="65"/>
      <c r="L72" s="66"/>
      <c r="M72" s="66"/>
      <c r="N72" s="66"/>
      <c r="O72" s="66"/>
      <c r="P72" s="66"/>
      <c r="Q72" s="66"/>
      <c r="R72" s="66"/>
      <c r="S72" s="66"/>
      <c r="T72" s="56"/>
    </row>
    <row r="73" spans="1:20" ht="12.75">
      <c r="A73">
        <v>10</v>
      </c>
      <c r="B73" s="12"/>
      <c r="C73" s="47">
        <v>50</v>
      </c>
      <c r="D73" s="28">
        <f t="shared" si="0"/>
        <v>0</v>
      </c>
      <c r="E73" s="21" t="e">
        <f t="shared" si="1"/>
        <v>#DIV/0!</v>
      </c>
      <c r="F73" s="27">
        <v>30</v>
      </c>
      <c r="G73" s="27">
        <v>86.7</v>
      </c>
      <c r="H73" s="23">
        <f t="shared" si="2"/>
        <v>70.7</v>
      </c>
      <c r="I73" s="20">
        <f t="shared" si="3"/>
        <v>0</v>
      </c>
      <c r="J73" s="65"/>
      <c r="L73" s="66"/>
      <c r="M73" s="66"/>
      <c r="N73" s="66"/>
      <c r="O73" s="66"/>
      <c r="P73" s="66"/>
      <c r="Q73" s="66"/>
      <c r="R73" s="66"/>
      <c r="S73" s="66"/>
      <c r="T73" s="56"/>
    </row>
    <row r="74" spans="1:20" ht="12.75">
      <c r="A74">
        <v>11</v>
      </c>
      <c r="B74" s="12"/>
      <c r="C74" s="47">
        <v>60</v>
      </c>
      <c r="D74" s="28">
        <f t="shared" si="0"/>
        <v>0</v>
      </c>
      <c r="E74" s="21" t="e">
        <f t="shared" si="1"/>
        <v>#DIV/0!</v>
      </c>
      <c r="F74" s="27">
        <v>31.5</v>
      </c>
      <c r="G74" s="27">
        <v>83.9</v>
      </c>
      <c r="H74" s="23">
        <f t="shared" si="2"/>
        <v>67.9</v>
      </c>
      <c r="I74" s="20">
        <f t="shared" si="3"/>
        <v>0</v>
      </c>
      <c r="J74" s="65"/>
      <c r="L74" s="66"/>
      <c r="M74" s="66"/>
      <c r="N74" s="66"/>
      <c r="O74" s="66"/>
      <c r="P74" s="66"/>
      <c r="Q74" s="66"/>
      <c r="R74" s="66"/>
      <c r="S74" s="66"/>
      <c r="T74" s="56"/>
    </row>
    <row r="75" spans="1:20" ht="12.75">
      <c r="A75">
        <v>12</v>
      </c>
      <c r="B75" s="12"/>
      <c r="C75" s="47">
        <v>70</v>
      </c>
      <c r="D75" s="28">
        <f t="shared" si="0"/>
        <v>0</v>
      </c>
      <c r="E75" s="21" t="e">
        <f t="shared" si="1"/>
        <v>#DIV/0!</v>
      </c>
      <c r="F75" s="27">
        <v>31.5</v>
      </c>
      <c r="G75" s="27">
        <v>81.9</v>
      </c>
      <c r="H75" s="23">
        <f t="shared" si="2"/>
        <v>65.9</v>
      </c>
      <c r="I75" s="20">
        <f t="shared" si="3"/>
        <v>0</v>
      </c>
      <c r="J75" s="65"/>
      <c r="L75" s="66"/>
      <c r="M75" s="66"/>
      <c r="N75" s="66"/>
      <c r="O75" s="66"/>
      <c r="P75" s="66"/>
      <c r="Q75" s="66"/>
      <c r="R75" s="66"/>
      <c r="S75" s="66"/>
      <c r="T75" s="56"/>
    </row>
    <row r="76" spans="1:20" ht="12.75">
      <c r="A76">
        <v>13</v>
      </c>
      <c r="B76" s="12"/>
      <c r="C76" s="47">
        <v>80</v>
      </c>
      <c r="D76" s="28">
        <f t="shared" si="0"/>
        <v>0</v>
      </c>
      <c r="E76" s="21" t="e">
        <f t="shared" si="1"/>
        <v>#DIV/0!</v>
      </c>
      <c r="F76" s="27">
        <v>31.5</v>
      </c>
      <c r="G76" s="27">
        <v>81.1</v>
      </c>
      <c r="H76" s="23">
        <f t="shared" si="2"/>
        <v>65.1</v>
      </c>
      <c r="I76" s="20">
        <f t="shared" si="3"/>
        <v>0</v>
      </c>
      <c r="J76" s="65"/>
      <c r="L76" s="66"/>
      <c r="M76" s="66"/>
      <c r="N76" s="66"/>
      <c r="O76" s="66"/>
      <c r="P76" s="66"/>
      <c r="Q76" s="66"/>
      <c r="R76" s="66"/>
      <c r="S76" s="66"/>
      <c r="T76" s="56"/>
    </row>
    <row r="77" spans="1:20" ht="12.75">
      <c r="A77">
        <v>14</v>
      </c>
      <c r="B77" s="12"/>
      <c r="C77" s="47">
        <v>90</v>
      </c>
      <c r="D77" s="28">
        <f t="shared" si="0"/>
        <v>0</v>
      </c>
      <c r="E77" s="21" t="e">
        <f t="shared" si="1"/>
        <v>#DIV/0!</v>
      </c>
      <c r="F77" s="27">
        <v>31.5</v>
      </c>
      <c r="G77" s="27">
        <v>79.7</v>
      </c>
      <c r="H77" s="23">
        <f t="shared" si="2"/>
        <v>63.7</v>
      </c>
      <c r="I77" s="20">
        <f t="shared" si="3"/>
        <v>0</v>
      </c>
      <c r="J77" s="65"/>
      <c r="L77" s="66"/>
      <c r="M77" s="66"/>
      <c r="N77" s="67"/>
      <c r="O77" s="66"/>
      <c r="P77" s="66"/>
      <c r="Q77" s="66"/>
      <c r="R77" s="66"/>
      <c r="S77" s="66"/>
      <c r="T77" s="56"/>
    </row>
    <row r="78" spans="1:20" ht="12.75">
      <c r="A78" s="8"/>
      <c r="B78" s="50"/>
      <c r="C78" s="47">
        <v>100</v>
      </c>
      <c r="D78" s="28">
        <f t="shared" si="0"/>
        <v>0</v>
      </c>
      <c r="E78" s="21" t="e">
        <f t="shared" si="1"/>
        <v>#DIV/0!</v>
      </c>
      <c r="F78" s="27">
        <v>30</v>
      </c>
      <c r="G78" s="27">
        <v>78.6</v>
      </c>
      <c r="H78" s="23">
        <f t="shared" si="2"/>
        <v>62.599999999999994</v>
      </c>
      <c r="I78" s="20">
        <f t="shared" si="3"/>
        <v>0</v>
      </c>
      <c r="J78" s="65"/>
      <c r="L78" s="66"/>
      <c r="M78" s="66"/>
      <c r="N78" s="66"/>
      <c r="O78" s="66"/>
      <c r="P78" s="66"/>
      <c r="Q78" s="66"/>
      <c r="R78" s="66"/>
      <c r="S78" s="66"/>
      <c r="T78" s="56"/>
    </row>
    <row r="79" spans="1:20" ht="12.75">
      <c r="A79">
        <v>15</v>
      </c>
      <c r="B79" s="12"/>
      <c r="C79" s="47">
        <v>90</v>
      </c>
      <c r="D79" s="28">
        <f t="shared" si="0"/>
        <v>0</v>
      </c>
      <c r="E79" s="21" t="e">
        <f t="shared" si="1"/>
        <v>#DIV/0!</v>
      </c>
      <c r="F79" s="27">
        <v>29</v>
      </c>
      <c r="G79" s="27">
        <v>272.4</v>
      </c>
      <c r="H79" s="23">
        <f t="shared" si="2"/>
        <v>256.4</v>
      </c>
      <c r="I79" s="20">
        <f t="shared" si="3"/>
        <v>0</v>
      </c>
      <c r="J79" s="65"/>
      <c r="L79" s="66"/>
      <c r="M79" s="66"/>
      <c r="N79" s="66"/>
      <c r="O79" s="66"/>
      <c r="P79" s="66"/>
      <c r="Q79" s="66"/>
      <c r="R79" s="66"/>
      <c r="S79" s="66"/>
      <c r="T79" s="56"/>
    </row>
    <row r="80" spans="1:20" ht="12.75">
      <c r="A80">
        <v>16</v>
      </c>
      <c r="B80" s="12"/>
      <c r="C80" s="47">
        <v>80</v>
      </c>
      <c r="D80" s="28">
        <f t="shared" si="0"/>
        <v>0</v>
      </c>
      <c r="E80" s="21" t="e">
        <f t="shared" si="1"/>
        <v>#DIV/0!</v>
      </c>
      <c r="F80" s="27">
        <v>31</v>
      </c>
      <c r="G80" s="27">
        <v>272.4</v>
      </c>
      <c r="H80" s="23">
        <f t="shared" si="2"/>
        <v>256.4</v>
      </c>
      <c r="I80" s="20">
        <f t="shared" si="3"/>
        <v>0</v>
      </c>
      <c r="J80" s="65"/>
      <c r="L80" s="66"/>
      <c r="M80" s="66"/>
      <c r="N80" s="66"/>
      <c r="O80" s="66"/>
      <c r="P80" s="66"/>
      <c r="Q80" s="66"/>
      <c r="R80" s="66"/>
      <c r="S80" s="66"/>
      <c r="T80" s="56"/>
    </row>
    <row r="81" spans="1:20" ht="12.75">
      <c r="A81">
        <v>17</v>
      </c>
      <c r="B81" s="12"/>
      <c r="C81" s="47">
        <v>70</v>
      </c>
      <c r="D81" s="28">
        <f t="shared" si="0"/>
        <v>0</v>
      </c>
      <c r="E81" s="21" t="e">
        <f t="shared" si="1"/>
        <v>#DIV/0!</v>
      </c>
      <c r="F81" s="27">
        <v>31</v>
      </c>
      <c r="G81" s="27">
        <v>272.4</v>
      </c>
      <c r="H81" s="23">
        <f t="shared" si="2"/>
        <v>256.4</v>
      </c>
      <c r="I81" s="20">
        <f t="shared" si="3"/>
        <v>0</v>
      </c>
      <c r="J81" s="65"/>
      <c r="L81" s="66"/>
      <c r="M81" s="66"/>
      <c r="N81" s="66"/>
      <c r="O81" s="66"/>
      <c r="P81" s="66"/>
      <c r="Q81" s="66"/>
      <c r="R81" s="66"/>
      <c r="S81" s="66"/>
      <c r="T81" s="56"/>
    </row>
    <row r="82" spans="1:20" ht="12.75">
      <c r="A82">
        <v>18</v>
      </c>
      <c r="B82" s="12"/>
      <c r="C82" s="47">
        <v>60</v>
      </c>
      <c r="D82" s="28">
        <f t="shared" si="0"/>
        <v>0</v>
      </c>
      <c r="E82" s="21" t="e">
        <f t="shared" si="1"/>
        <v>#DIV/0!</v>
      </c>
      <c r="F82" s="27">
        <v>31</v>
      </c>
      <c r="G82" s="27">
        <v>272.4</v>
      </c>
      <c r="H82" s="23">
        <f t="shared" si="2"/>
        <v>256.4</v>
      </c>
      <c r="I82" s="20">
        <f t="shared" si="3"/>
        <v>0</v>
      </c>
      <c r="J82" s="65"/>
      <c r="L82" s="66"/>
      <c r="M82" s="66"/>
      <c r="N82" s="66"/>
      <c r="O82" s="66"/>
      <c r="P82" s="66"/>
      <c r="Q82" s="66"/>
      <c r="R82" s="66"/>
      <c r="S82" s="66"/>
      <c r="T82" s="56"/>
    </row>
    <row r="83" spans="1:20" ht="12.75">
      <c r="A83">
        <v>19</v>
      </c>
      <c r="B83" s="12"/>
      <c r="C83" s="47">
        <v>50</v>
      </c>
      <c r="D83" s="28">
        <f t="shared" si="0"/>
        <v>0</v>
      </c>
      <c r="E83" s="21" t="e">
        <f t="shared" si="1"/>
        <v>#DIV/0!</v>
      </c>
      <c r="F83" s="27">
        <v>31</v>
      </c>
      <c r="G83" s="27">
        <v>272.4</v>
      </c>
      <c r="H83" s="23">
        <f t="shared" si="2"/>
        <v>256.4</v>
      </c>
      <c r="I83" s="20">
        <f t="shared" si="3"/>
        <v>0</v>
      </c>
      <c r="J83" s="65"/>
      <c r="L83" s="66"/>
      <c r="M83" s="66"/>
      <c r="N83" s="66"/>
      <c r="O83" s="66"/>
      <c r="P83" s="66"/>
      <c r="Q83" s="66"/>
      <c r="R83" s="66"/>
      <c r="S83" s="66"/>
      <c r="T83" s="56"/>
    </row>
    <row r="84" spans="1:20" ht="12.75">
      <c r="A84">
        <v>20</v>
      </c>
      <c r="B84" s="12"/>
      <c r="C84" s="47">
        <v>40</v>
      </c>
      <c r="D84" s="28">
        <f t="shared" si="0"/>
        <v>0</v>
      </c>
      <c r="E84" s="21" t="e">
        <f t="shared" si="1"/>
        <v>#DIV/0!</v>
      </c>
      <c r="F84" s="27">
        <v>30</v>
      </c>
      <c r="G84" s="27">
        <v>272.4</v>
      </c>
      <c r="H84" s="23">
        <f t="shared" si="2"/>
        <v>256.4</v>
      </c>
      <c r="I84" s="20">
        <f t="shared" si="3"/>
        <v>0</v>
      </c>
      <c r="J84" s="65"/>
      <c r="L84" s="66"/>
      <c r="M84" s="66"/>
      <c r="N84" s="66"/>
      <c r="O84" s="66"/>
      <c r="P84" s="66"/>
      <c r="Q84" s="66"/>
      <c r="R84" s="66"/>
      <c r="S84" s="66"/>
      <c r="T84" s="56"/>
    </row>
    <row r="85" spans="1:20" ht="12.75">
      <c r="A85">
        <v>21</v>
      </c>
      <c r="B85" s="12"/>
      <c r="C85" s="47">
        <v>30</v>
      </c>
      <c r="D85" s="28">
        <f t="shared" si="0"/>
        <v>0</v>
      </c>
      <c r="E85" s="21" t="e">
        <f t="shared" si="1"/>
        <v>#DIV/0!</v>
      </c>
      <c r="F85" s="27">
        <v>30</v>
      </c>
      <c r="G85" s="27">
        <v>272.4</v>
      </c>
      <c r="H85" s="23">
        <f t="shared" si="2"/>
        <v>256.4</v>
      </c>
      <c r="I85" s="20">
        <f t="shared" si="3"/>
        <v>0</v>
      </c>
      <c r="J85" s="65"/>
      <c r="L85" s="66"/>
      <c r="M85" s="66"/>
      <c r="N85" s="66"/>
      <c r="O85" s="66"/>
      <c r="P85" s="66"/>
      <c r="Q85" s="66"/>
      <c r="R85" s="66"/>
      <c r="S85" s="66"/>
      <c r="T85" s="56"/>
    </row>
    <row r="86" spans="1:20" ht="12.75">
      <c r="A86">
        <v>22</v>
      </c>
      <c r="B86" s="12"/>
      <c r="C86" s="47">
        <v>20</v>
      </c>
      <c r="D86" s="28">
        <f t="shared" si="0"/>
        <v>0</v>
      </c>
      <c r="E86" s="21" t="e">
        <f t="shared" si="1"/>
        <v>#DIV/0!</v>
      </c>
      <c r="F86" s="27">
        <v>30</v>
      </c>
      <c r="G86" s="27">
        <v>272.4</v>
      </c>
      <c r="H86" s="23">
        <f t="shared" si="2"/>
        <v>256.4</v>
      </c>
      <c r="I86" s="20">
        <f t="shared" si="3"/>
        <v>0</v>
      </c>
      <c r="J86" s="65"/>
      <c r="L86" s="66"/>
      <c r="M86" s="66"/>
      <c r="N86" s="66"/>
      <c r="O86" s="66"/>
      <c r="P86" s="66"/>
      <c r="Q86" s="66"/>
      <c r="R86" s="66"/>
      <c r="S86" s="66"/>
      <c r="T86" s="56"/>
    </row>
    <row r="87" spans="1:20" ht="12.75">
      <c r="A87">
        <v>23</v>
      </c>
      <c r="B87" s="12"/>
      <c r="C87" s="47">
        <v>15</v>
      </c>
      <c r="D87" s="28">
        <f t="shared" si="0"/>
        <v>0</v>
      </c>
      <c r="E87" s="21" t="e">
        <f t="shared" si="1"/>
        <v>#DIV/0!</v>
      </c>
      <c r="F87" s="27">
        <v>15.5</v>
      </c>
      <c r="G87" s="27">
        <v>272.4</v>
      </c>
      <c r="H87" s="23">
        <f t="shared" si="2"/>
        <v>256.4</v>
      </c>
      <c r="I87" s="20">
        <f t="shared" si="3"/>
        <v>0</v>
      </c>
      <c r="J87" s="65"/>
      <c r="L87" s="66"/>
      <c r="M87" s="66"/>
      <c r="N87" s="66"/>
      <c r="O87" s="66"/>
      <c r="P87" s="66"/>
      <c r="Q87" s="66"/>
      <c r="R87" s="66"/>
      <c r="S87" s="66"/>
      <c r="T87" s="56"/>
    </row>
    <row r="88" spans="1:20" ht="12.75">
      <c r="A88">
        <v>24</v>
      </c>
      <c r="B88" s="12"/>
      <c r="C88" s="47">
        <v>10</v>
      </c>
      <c r="D88" s="28">
        <f t="shared" si="0"/>
        <v>0</v>
      </c>
      <c r="E88" s="21" t="e">
        <f t="shared" si="1"/>
        <v>#DIV/0!</v>
      </c>
      <c r="F88" s="27">
        <v>15.5</v>
      </c>
      <c r="G88" s="27">
        <v>272.4</v>
      </c>
      <c r="H88" s="23">
        <f t="shared" si="2"/>
        <v>256.4</v>
      </c>
      <c r="I88" s="20">
        <f t="shared" si="3"/>
        <v>0</v>
      </c>
      <c r="J88" s="65"/>
      <c r="L88" s="66"/>
      <c r="M88" s="66"/>
      <c r="N88" s="66"/>
      <c r="O88" s="66"/>
      <c r="P88" s="66"/>
      <c r="Q88" s="66"/>
      <c r="R88" s="66"/>
      <c r="S88" s="66"/>
      <c r="T88" s="56"/>
    </row>
    <row r="89" spans="1:20" ht="12.75">
      <c r="A89">
        <v>25</v>
      </c>
      <c r="B89" s="12"/>
      <c r="C89" s="47">
        <v>7.5</v>
      </c>
      <c r="D89" s="28">
        <f t="shared" si="0"/>
        <v>0</v>
      </c>
      <c r="E89" s="21" t="e">
        <f t="shared" si="1"/>
        <v>#DIV/0!</v>
      </c>
      <c r="F89" s="27">
        <v>7.5</v>
      </c>
      <c r="G89" s="27">
        <v>272.4</v>
      </c>
      <c r="H89" s="23">
        <f t="shared" si="2"/>
        <v>256.4</v>
      </c>
      <c r="I89" s="20">
        <f t="shared" si="3"/>
        <v>0</v>
      </c>
      <c r="J89" s="65"/>
      <c r="L89" s="66"/>
      <c r="M89" s="66"/>
      <c r="N89" s="66"/>
      <c r="O89" s="66"/>
      <c r="P89" s="66"/>
      <c r="Q89" s="66"/>
      <c r="R89" s="66"/>
      <c r="S89" s="66"/>
      <c r="T89" s="56"/>
    </row>
    <row r="90" spans="1:20" ht="12.75">
      <c r="A90">
        <v>26</v>
      </c>
      <c r="B90" s="12"/>
      <c r="C90" s="47">
        <v>5</v>
      </c>
      <c r="D90" s="28">
        <f t="shared" si="0"/>
        <v>0</v>
      </c>
      <c r="E90" s="21" t="e">
        <f t="shared" si="1"/>
        <v>#DIV/0!</v>
      </c>
      <c r="F90" s="27">
        <v>9</v>
      </c>
      <c r="G90" s="27">
        <v>265.5</v>
      </c>
      <c r="H90" s="23">
        <f t="shared" si="2"/>
        <v>249.5</v>
      </c>
      <c r="I90" s="20">
        <f t="shared" si="3"/>
        <v>0</v>
      </c>
      <c r="J90" s="65"/>
      <c r="L90" s="68"/>
      <c r="M90" s="68"/>
      <c r="N90" s="66"/>
      <c r="O90" s="66"/>
      <c r="P90" s="66"/>
      <c r="Q90" s="66"/>
      <c r="R90" s="66"/>
      <c r="S90" s="66"/>
      <c r="T90" s="56"/>
    </row>
    <row r="91" spans="1:20" ht="12.75">
      <c r="A91">
        <v>27</v>
      </c>
      <c r="B91" s="12"/>
      <c r="C91" s="47">
        <v>2.5</v>
      </c>
      <c r="D91" s="28">
        <f t="shared" si="0"/>
        <v>0</v>
      </c>
      <c r="E91" s="21" t="e">
        <f t="shared" si="1"/>
        <v>#DIV/0!</v>
      </c>
      <c r="F91" s="27">
        <v>6</v>
      </c>
      <c r="G91" s="27">
        <v>253.4</v>
      </c>
      <c r="H91" s="23">
        <f t="shared" si="2"/>
        <v>237.4</v>
      </c>
      <c r="I91" s="20">
        <f t="shared" si="3"/>
        <v>0</v>
      </c>
      <c r="J91" s="65"/>
      <c r="L91" s="68"/>
      <c r="M91" s="68"/>
      <c r="N91" s="66"/>
      <c r="O91" s="66"/>
      <c r="P91" s="66"/>
      <c r="Q91" s="66"/>
      <c r="R91" s="66"/>
      <c r="S91" s="66"/>
      <c r="T91" s="56"/>
    </row>
    <row r="92" spans="1:19" ht="12.75">
      <c r="A92">
        <v>28</v>
      </c>
      <c r="B92" s="12"/>
      <c r="C92" s="47">
        <v>1.25</v>
      </c>
      <c r="D92" s="28">
        <f t="shared" si="0"/>
        <v>0</v>
      </c>
      <c r="E92" s="21" t="e">
        <f t="shared" si="1"/>
        <v>#DIV/0!</v>
      </c>
      <c r="F92" s="27">
        <v>4.5</v>
      </c>
      <c r="G92" s="27">
        <v>241</v>
      </c>
      <c r="H92" s="23">
        <f t="shared" si="2"/>
        <v>225</v>
      </c>
      <c r="I92" s="20">
        <f t="shared" si="3"/>
        <v>0</v>
      </c>
      <c r="J92" s="17"/>
      <c r="L92" s="68"/>
      <c r="M92" s="68"/>
      <c r="N92" s="66"/>
      <c r="O92" s="66"/>
      <c r="P92" s="66"/>
      <c r="Q92" s="66"/>
      <c r="R92" s="66"/>
      <c r="S92" s="66"/>
    </row>
    <row r="93" spans="1:10" ht="13.5" thickBot="1">
      <c r="A93" s="8"/>
      <c r="B93" s="50"/>
      <c r="C93" s="47">
        <v>0</v>
      </c>
      <c r="D93" s="28">
        <f t="shared" si="0"/>
        <v>0</v>
      </c>
      <c r="E93" s="21" t="e">
        <f>2*D93/(($C$47*$C$49^2))</f>
        <v>#DIV/0!</v>
      </c>
      <c r="F93" s="27">
        <v>8</v>
      </c>
      <c r="G93" s="27">
        <v>209</v>
      </c>
      <c r="H93" s="23">
        <f t="shared" si="2"/>
        <v>193</v>
      </c>
      <c r="I93" s="20">
        <f>0.5*(D93+D92)*F93*0.001*SIN(H93*3.14/180)</f>
        <v>0</v>
      </c>
      <c r="J93" s="17"/>
    </row>
    <row r="94" spans="1:19" ht="13.5" thickBot="1">
      <c r="A94">
        <v>40</v>
      </c>
      <c r="B94" s="97"/>
      <c r="C94" s="49"/>
      <c r="D94" s="28">
        <f t="shared" si="0"/>
        <v>0</v>
      </c>
      <c r="E94" s="21" t="e">
        <f t="shared" si="1"/>
        <v>#DIV/0!</v>
      </c>
      <c r="F94" s="51"/>
      <c r="G94" s="53"/>
      <c r="H94" s="22" t="s">
        <v>41</v>
      </c>
      <c r="I94" s="20">
        <f>SUM(I64:I93)</f>
        <v>0</v>
      </c>
      <c r="J94" s="19" t="s">
        <v>42</v>
      </c>
      <c r="L94" s="66"/>
      <c r="M94" s="66"/>
      <c r="N94" s="66"/>
      <c r="O94" s="66"/>
      <c r="P94" s="66"/>
      <c r="Q94" s="66"/>
      <c r="R94" s="66"/>
      <c r="S94" s="66"/>
    </row>
    <row r="95" spans="1:19" ht="13.5" thickBot="1">
      <c r="A95">
        <v>42</v>
      </c>
      <c r="B95" s="97"/>
      <c r="C95" s="52"/>
      <c r="D95" s="28">
        <f t="shared" si="0"/>
        <v>0</v>
      </c>
      <c r="E95" s="21" t="e">
        <f t="shared" si="1"/>
        <v>#DIV/0!</v>
      </c>
      <c r="F95" s="54"/>
      <c r="G95" s="51"/>
      <c r="H95" s="8"/>
      <c r="I95" s="17"/>
      <c r="J95" s="8"/>
      <c r="L95" s="66"/>
      <c r="M95" s="66"/>
      <c r="N95" s="66"/>
      <c r="O95" s="66"/>
      <c r="P95" s="66"/>
      <c r="Q95" s="66"/>
      <c r="R95" s="66"/>
      <c r="S95" s="66"/>
    </row>
    <row r="96" spans="1:19" ht="15" thickBot="1">
      <c r="A96" s="8"/>
      <c r="B96" s="8"/>
      <c r="C96" s="8"/>
      <c r="D96" s="8"/>
      <c r="E96" s="8"/>
      <c r="F96" s="18" t="s">
        <v>43</v>
      </c>
      <c r="G96" s="24" t="e">
        <f>2*I94/(C47*0.3048*C49^2)</f>
        <v>#DIV/0!</v>
      </c>
      <c r="H96" s="8"/>
      <c r="I96" s="17"/>
      <c r="J96" s="8"/>
      <c r="L96" s="66"/>
      <c r="M96" s="66"/>
      <c r="N96" s="66"/>
      <c r="O96" s="66"/>
      <c r="P96" s="66"/>
      <c r="Q96" s="66"/>
      <c r="R96" s="66"/>
      <c r="S96" s="66"/>
    </row>
    <row r="97" spans="3:19" ht="12.75">
      <c r="C97" s="8"/>
      <c r="E97" s="8"/>
      <c r="F97" s="8"/>
      <c r="H97" s="56"/>
      <c r="I97" s="32"/>
      <c r="J97" s="32"/>
      <c r="K97" s="32"/>
      <c r="L97" s="66"/>
      <c r="M97" s="66"/>
      <c r="N97" s="66"/>
      <c r="O97" s="66"/>
      <c r="P97" s="66"/>
      <c r="Q97" s="66"/>
      <c r="R97" s="66"/>
      <c r="S97" s="66"/>
    </row>
    <row r="98" spans="8:19" ht="12.75">
      <c r="H98" s="56"/>
      <c r="I98" s="31"/>
      <c r="J98" s="31"/>
      <c r="K98" s="31"/>
      <c r="L98" s="66"/>
      <c r="M98" s="66"/>
      <c r="N98" s="66"/>
      <c r="O98" s="66"/>
      <c r="P98" s="66"/>
      <c r="Q98" s="66"/>
      <c r="R98" s="66"/>
      <c r="S98" s="66"/>
    </row>
    <row r="99" spans="1:19" ht="14.25">
      <c r="A99" s="71" t="s">
        <v>94</v>
      </c>
      <c r="B99" s="71" t="s">
        <v>98</v>
      </c>
      <c r="C99" s="71" t="s">
        <v>93</v>
      </c>
      <c r="D99" s="71" t="s">
        <v>99</v>
      </c>
      <c r="E99" s="71" t="s">
        <v>100</v>
      </c>
      <c r="F99" s="104" t="s">
        <v>104</v>
      </c>
      <c r="L99" s="66"/>
      <c r="M99" s="66"/>
      <c r="N99" s="66"/>
      <c r="O99" s="66"/>
      <c r="P99" s="66"/>
      <c r="Q99" s="66"/>
      <c r="R99" s="66"/>
      <c r="S99" s="66"/>
    </row>
    <row r="100" spans="1:19" ht="12.75">
      <c r="A100">
        <v>-0.15</v>
      </c>
      <c r="B100" s="97"/>
      <c r="C100" s="106">
        <f aca="true" t="shared" si="4" ref="C100:C120">A100/0.3048</f>
        <v>-0.49212598425196846</v>
      </c>
      <c r="D100" s="105" t="e">
        <f aca="true" t="shared" si="5" ref="D100:D120">B100/$B$120</f>
        <v>#DIV/0!</v>
      </c>
      <c r="E100" s="105" t="e">
        <f aca="true" t="shared" si="6" ref="E100:E120">D100*(1-D100)</f>
        <v>#DIV/0!</v>
      </c>
      <c r="F100" s="105" t="e">
        <f aca="true" t="shared" si="7" ref="F100:F119">$E$47*$E$49^2*$C$51*((E100+E101)/2)*(C101-C100)</f>
        <v>#DIV/0!</v>
      </c>
      <c r="L100" s="66"/>
      <c r="M100" s="66"/>
      <c r="N100" s="66"/>
      <c r="O100" s="66"/>
      <c r="P100" s="66"/>
      <c r="Q100" s="66"/>
      <c r="R100" s="66"/>
      <c r="S100" s="66"/>
    </row>
    <row r="101" spans="1:19" ht="12.75">
      <c r="A101">
        <v>-0.1</v>
      </c>
      <c r="B101" s="97"/>
      <c r="C101" s="106">
        <f t="shared" si="4"/>
        <v>-0.32808398950131235</v>
      </c>
      <c r="D101" s="105" t="e">
        <f t="shared" si="5"/>
        <v>#DIV/0!</v>
      </c>
      <c r="E101" s="105" t="e">
        <f t="shared" si="6"/>
        <v>#DIV/0!</v>
      </c>
      <c r="F101" s="105" t="e">
        <f t="shared" si="7"/>
        <v>#DIV/0!</v>
      </c>
      <c r="L101" s="66"/>
      <c r="M101" s="66"/>
      <c r="N101" s="66"/>
      <c r="O101" s="66"/>
      <c r="P101" s="66"/>
      <c r="Q101" s="66"/>
      <c r="R101" s="66"/>
      <c r="S101" s="66"/>
    </row>
    <row r="102" spans="1:19" ht="12.75">
      <c r="A102">
        <v>-0.05</v>
      </c>
      <c r="B102" s="97"/>
      <c r="C102" s="106">
        <f t="shared" si="4"/>
        <v>-0.16404199475065617</v>
      </c>
      <c r="D102" s="105" t="e">
        <f t="shared" si="5"/>
        <v>#DIV/0!</v>
      </c>
      <c r="E102" s="105" t="e">
        <f t="shared" si="6"/>
        <v>#DIV/0!</v>
      </c>
      <c r="F102" s="105" t="e">
        <f t="shared" si="7"/>
        <v>#DIV/0!</v>
      </c>
      <c r="L102" s="66"/>
      <c r="M102" s="66"/>
      <c r="N102" s="66"/>
      <c r="O102" s="66"/>
      <c r="P102" s="66"/>
      <c r="Q102" s="66"/>
      <c r="R102" s="66"/>
      <c r="S102" s="66"/>
    </row>
    <row r="103" spans="1:19" ht="12.75">
      <c r="A103">
        <v>-0.02</v>
      </c>
      <c r="B103" s="97"/>
      <c r="C103" s="106">
        <f t="shared" si="4"/>
        <v>-0.06561679790026247</v>
      </c>
      <c r="D103" s="105" t="e">
        <f t="shared" si="5"/>
        <v>#DIV/0!</v>
      </c>
      <c r="E103" s="105" t="e">
        <f t="shared" si="6"/>
        <v>#DIV/0!</v>
      </c>
      <c r="F103" s="105" t="e">
        <f t="shared" si="7"/>
        <v>#DIV/0!</v>
      </c>
      <c r="L103" s="66"/>
      <c r="M103" s="66"/>
      <c r="N103" s="66"/>
      <c r="O103" s="66"/>
      <c r="P103" s="66"/>
      <c r="Q103" s="66"/>
      <c r="R103" s="66"/>
      <c r="S103" s="66"/>
    </row>
    <row r="104" spans="1:19" ht="12.75">
      <c r="A104">
        <v>-0.015</v>
      </c>
      <c r="B104" s="97"/>
      <c r="C104" s="106">
        <f t="shared" si="4"/>
        <v>-0.049212598425196846</v>
      </c>
      <c r="D104" s="105" t="e">
        <f t="shared" si="5"/>
        <v>#DIV/0!</v>
      </c>
      <c r="E104" s="105" t="e">
        <f t="shared" si="6"/>
        <v>#DIV/0!</v>
      </c>
      <c r="F104" s="105" t="e">
        <f t="shared" si="7"/>
        <v>#DIV/0!</v>
      </c>
      <c r="K104" s="35"/>
      <c r="L104" s="66"/>
      <c r="M104" s="66"/>
      <c r="N104" s="66"/>
      <c r="O104" s="66"/>
      <c r="P104" s="66"/>
      <c r="Q104" s="66"/>
      <c r="R104" s="66"/>
      <c r="S104" s="66"/>
    </row>
    <row r="105" spans="1:19" ht="12.75">
      <c r="A105">
        <v>-0.01</v>
      </c>
      <c r="B105" s="97"/>
      <c r="C105" s="106">
        <f t="shared" si="4"/>
        <v>-0.03280839895013123</v>
      </c>
      <c r="D105" s="105" t="e">
        <f t="shared" si="5"/>
        <v>#DIV/0!</v>
      </c>
      <c r="E105" s="105" t="e">
        <f t="shared" si="6"/>
        <v>#DIV/0!</v>
      </c>
      <c r="F105" s="105" t="e">
        <f t="shared" si="7"/>
        <v>#DIV/0!</v>
      </c>
      <c r="L105" s="66"/>
      <c r="M105" s="66"/>
      <c r="N105" s="66"/>
      <c r="O105" s="66"/>
      <c r="P105" s="66"/>
      <c r="Q105" s="66"/>
      <c r="R105" s="66"/>
      <c r="S105" s="66"/>
    </row>
    <row r="106" spans="1:19" ht="12.75">
      <c r="A106">
        <v>-0.006</v>
      </c>
      <c r="B106" s="97"/>
      <c r="C106" s="106">
        <f t="shared" si="4"/>
        <v>-0.01968503937007874</v>
      </c>
      <c r="D106" s="105" t="e">
        <f t="shared" si="5"/>
        <v>#DIV/0!</v>
      </c>
      <c r="E106" s="105" t="e">
        <f t="shared" si="6"/>
        <v>#DIV/0!</v>
      </c>
      <c r="F106" s="105" t="e">
        <f t="shared" si="7"/>
        <v>#DIV/0!</v>
      </c>
      <c r="L106" s="66"/>
      <c r="M106" s="66"/>
      <c r="N106" s="66"/>
      <c r="O106" s="66"/>
      <c r="P106" s="66"/>
      <c r="Q106" s="66"/>
      <c r="R106" s="66"/>
      <c r="S106" s="66"/>
    </row>
    <row r="107" spans="1:19" ht="12.75">
      <c r="A107">
        <v>-0.004</v>
      </c>
      <c r="B107" s="97"/>
      <c r="C107" s="106">
        <f t="shared" si="4"/>
        <v>-0.013123359580052493</v>
      </c>
      <c r="D107" s="105" t="e">
        <f t="shared" si="5"/>
        <v>#DIV/0!</v>
      </c>
      <c r="E107" s="105" t="e">
        <f t="shared" si="6"/>
        <v>#DIV/0!</v>
      </c>
      <c r="F107" s="105" t="e">
        <f t="shared" si="7"/>
        <v>#DIV/0!</v>
      </c>
      <c r="L107" s="66"/>
      <c r="M107" s="66"/>
      <c r="N107" s="66"/>
      <c r="O107" s="66"/>
      <c r="P107" s="66"/>
      <c r="Q107" s="66"/>
      <c r="R107" s="66"/>
      <c r="S107" s="66"/>
    </row>
    <row r="108" spans="1:19" ht="12.75">
      <c r="A108">
        <v>-0.002</v>
      </c>
      <c r="B108" s="97"/>
      <c r="C108" s="106">
        <f t="shared" si="4"/>
        <v>-0.006561679790026247</v>
      </c>
      <c r="D108" s="105" t="e">
        <f t="shared" si="5"/>
        <v>#DIV/0!</v>
      </c>
      <c r="E108" s="105" t="e">
        <f t="shared" si="6"/>
        <v>#DIV/0!</v>
      </c>
      <c r="F108" s="105" t="e">
        <f t="shared" si="7"/>
        <v>#DIV/0!</v>
      </c>
      <c r="L108" s="66"/>
      <c r="M108" s="66"/>
      <c r="N108" s="66"/>
      <c r="O108" s="66"/>
      <c r="P108" s="66"/>
      <c r="Q108" s="66"/>
      <c r="R108" s="66"/>
      <c r="S108" s="66"/>
    </row>
    <row r="109" spans="1:19" ht="12.75">
      <c r="A109">
        <v>0</v>
      </c>
      <c r="B109" s="97"/>
      <c r="C109" s="106">
        <f t="shared" si="4"/>
        <v>0</v>
      </c>
      <c r="D109" s="105" t="e">
        <f t="shared" si="5"/>
        <v>#DIV/0!</v>
      </c>
      <c r="E109" s="105" t="e">
        <f t="shared" si="6"/>
        <v>#DIV/0!</v>
      </c>
      <c r="F109" s="105" t="e">
        <f t="shared" si="7"/>
        <v>#DIV/0!</v>
      </c>
      <c r="L109" s="66"/>
      <c r="M109" s="66"/>
      <c r="N109" s="66"/>
      <c r="O109" s="66"/>
      <c r="P109" s="66"/>
      <c r="Q109" s="66"/>
      <c r="R109" s="66"/>
      <c r="S109" s="66"/>
    </row>
    <row r="110" spans="1:19" ht="12.75">
      <c r="A110">
        <v>0.002</v>
      </c>
      <c r="B110" s="97"/>
      <c r="C110" s="106">
        <f t="shared" si="4"/>
        <v>0.006561679790026247</v>
      </c>
      <c r="D110" s="105" t="e">
        <f t="shared" si="5"/>
        <v>#DIV/0!</v>
      </c>
      <c r="E110" s="105" t="e">
        <f t="shared" si="6"/>
        <v>#DIV/0!</v>
      </c>
      <c r="F110" s="105" t="e">
        <f t="shared" si="7"/>
        <v>#DIV/0!</v>
      </c>
      <c r="L110" s="66"/>
      <c r="M110" s="66"/>
      <c r="N110" s="66"/>
      <c r="O110" s="66"/>
      <c r="P110" s="66"/>
      <c r="Q110" s="66"/>
      <c r="R110" s="66"/>
      <c r="S110" s="66"/>
    </row>
    <row r="111" spans="1:19" ht="12.75">
      <c r="A111">
        <v>0.004</v>
      </c>
      <c r="B111" s="97"/>
      <c r="C111" s="106">
        <f t="shared" si="4"/>
        <v>0.013123359580052493</v>
      </c>
      <c r="D111" s="105" t="e">
        <f t="shared" si="5"/>
        <v>#DIV/0!</v>
      </c>
      <c r="E111" s="105" t="e">
        <f t="shared" si="6"/>
        <v>#DIV/0!</v>
      </c>
      <c r="F111" s="105" t="e">
        <f t="shared" si="7"/>
        <v>#DIV/0!</v>
      </c>
      <c r="L111" s="66"/>
      <c r="M111" s="66"/>
      <c r="N111" s="66"/>
      <c r="O111" s="66"/>
      <c r="P111" s="66"/>
      <c r="Q111" s="66"/>
      <c r="R111" s="66"/>
      <c r="S111" s="66"/>
    </row>
    <row r="112" spans="1:19" ht="12.75">
      <c r="A112">
        <v>0.006</v>
      </c>
      <c r="B112" s="97"/>
      <c r="C112" s="106">
        <f t="shared" si="4"/>
        <v>0.01968503937007874</v>
      </c>
      <c r="D112" s="105" t="e">
        <f t="shared" si="5"/>
        <v>#DIV/0!</v>
      </c>
      <c r="E112" s="105" t="e">
        <f t="shared" si="6"/>
        <v>#DIV/0!</v>
      </c>
      <c r="F112" s="105" t="e">
        <f t="shared" si="7"/>
        <v>#DIV/0!</v>
      </c>
      <c r="L112" s="66"/>
      <c r="M112" s="66"/>
      <c r="N112" s="66"/>
      <c r="O112" s="66"/>
      <c r="P112" s="66"/>
      <c r="Q112" s="66"/>
      <c r="R112" s="66"/>
      <c r="S112" s="66"/>
    </row>
    <row r="113" spans="1:19" ht="12.75">
      <c r="A113">
        <v>0.01</v>
      </c>
      <c r="B113" s="97"/>
      <c r="C113" s="106">
        <f t="shared" si="4"/>
        <v>0.03280839895013123</v>
      </c>
      <c r="D113" s="105" t="e">
        <f t="shared" si="5"/>
        <v>#DIV/0!</v>
      </c>
      <c r="E113" s="105" t="e">
        <f t="shared" si="6"/>
        <v>#DIV/0!</v>
      </c>
      <c r="F113" s="105" t="e">
        <f t="shared" si="7"/>
        <v>#DIV/0!</v>
      </c>
      <c r="L113" s="66"/>
      <c r="M113" s="66"/>
      <c r="N113" s="66"/>
      <c r="O113" s="66"/>
      <c r="P113" s="66"/>
      <c r="Q113" s="66"/>
      <c r="R113" s="66"/>
      <c r="S113" s="66"/>
    </row>
    <row r="114" spans="1:19" ht="12.75">
      <c r="A114">
        <v>0.02</v>
      </c>
      <c r="B114" s="97"/>
      <c r="C114" s="106">
        <f t="shared" si="4"/>
        <v>0.06561679790026247</v>
      </c>
      <c r="D114" s="105" t="e">
        <f t="shared" si="5"/>
        <v>#DIV/0!</v>
      </c>
      <c r="E114" s="105" t="e">
        <f t="shared" si="6"/>
        <v>#DIV/0!</v>
      </c>
      <c r="F114" s="105" t="e">
        <f t="shared" si="7"/>
        <v>#DIV/0!</v>
      </c>
      <c r="L114" s="66"/>
      <c r="M114" s="66"/>
      <c r="N114" s="66"/>
      <c r="O114" s="66"/>
      <c r="P114" s="66"/>
      <c r="Q114" s="66"/>
      <c r="R114" s="66"/>
      <c r="S114" s="66"/>
    </row>
    <row r="115" spans="1:19" ht="12.75">
      <c r="A115">
        <v>0.03</v>
      </c>
      <c r="B115" s="97"/>
      <c r="C115" s="106">
        <f t="shared" si="4"/>
        <v>0.09842519685039369</v>
      </c>
      <c r="D115" s="105" t="e">
        <f t="shared" si="5"/>
        <v>#DIV/0!</v>
      </c>
      <c r="E115" s="105" t="e">
        <f t="shared" si="6"/>
        <v>#DIV/0!</v>
      </c>
      <c r="F115" s="105" t="e">
        <f t="shared" si="7"/>
        <v>#DIV/0!</v>
      </c>
      <c r="L115" s="66"/>
      <c r="M115" s="66"/>
      <c r="N115" s="66"/>
      <c r="O115" s="66"/>
      <c r="P115" s="66"/>
      <c r="Q115" s="66"/>
      <c r="R115" s="66"/>
      <c r="S115" s="66"/>
    </row>
    <row r="116" spans="1:19" ht="12.75">
      <c r="A116">
        <v>0.04</v>
      </c>
      <c r="B116" s="97"/>
      <c r="C116" s="106">
        <f t="shared" si="4"/>
        <v>0.13123359580052493</v>
      </c>
      <c r="D116" s="105" t="e">
        <f t="shared" si="5"/>
        <v>#DIV/0!</v>
      </c>
      <c r="E116" s="105" t="e">
        <f t="shared" si="6"/>
        <v>#DIV/0!</v>
      </c>
      <c r="F116" s="105" t="e">
        <f t="shared" si="7"/>
        <v>#DIV/0!</v>
      </c>
      <c r="L116" s="66"/>
      <c r="M116" s="66"/>
      <c r="N116" s="66"/>
      <c r="O116" s="66"/>
      <c r="P116" s="66"/>
      <c r="Q116" s="66"/>
      <c r="R116" s="66"/>
      <c r="S116" s="66"/>
    </row>
    <row r="117" spans="1:19" ht="12.75">
      <c r="A117">
        <v>0.05</v>
      </c>
      <c r="B117" s="97"/>
      <c r="C117" s="106">
        <f t="shared" si="4"/>
        <v>0.16404199475065617</v>
      </c>
      <c r="D117" s="105" t="e">
        <f t="shared" si="5"/>
        <v>#DIV/0!</v>
      </c>
      <c r="E117" s="105" t="e">
        <f t="shared" si="6"/>
        <v>#DIV/0!</v>
      </c>
      <c r="F117" s="105" t="e">
        <f t="shared" si="7"/>
        <v>#DIV/0!</v>
      </c>
      <c r="L117" s="66"/>
      <c r="M117" s="66"/>
      <c r="N117" s="66"/>
      <c r="O117" s="66"/>
      <c r="P117" s="66"/>
      <c r="Q117" s="66"/>
      <c r="R117" s="66"/>
      <c r="S117" s="66"/>
    </row>
    <row r="118" spans="1:19" ht="12.75">
      <c r="A118">
        <v>0.1</v>
      </c>
      <c r="B118" s="97"/>
      <c r="C118" s="106">
        <f t="shared" si="4"/>
        <v>0.32808398950131235</v>
      </c>
      <c r="D118" s="105" t="e">
        <f t="shared" si="5"/>
        <v>#DIV/0!</v>
      </c>
      <c r="E118" s="105" t="e">
        <f t="shared" si="6"/>
        <v>#DIV/0!</v>
      </c>
      <c r="F118" s="105" t="e">
        <f t="shared" si="7"/>
        <v>#DIV/0!</v>
      </c>
      <c r="L118" s="66"/>
      <c r="M118" s="66"/>
      <c r="N118" s="66"/>
      <c r="O118" s="66"/>
      <c r="P118" s="66"/>
      <c r="Q118" s="66"/>
      <c r="R118" s="66"/>
      <c r="S118" s="66"/>
    </row>
    <row r="119" spans="1:19" ht="12.75">
      <c r="A119">
        <v>0.15</v>
      </c>
      <c r="B119" s="97"/>
      <c r="C119" s="106">
        <f t="shared" si="4"/>
        <v>0.49212598425196846</v>
      </c>
      <c r="D119" s="105" t="e">
        <f t="shared" si="5"/>
        <v>#DIV/0!</v>
      </c>
      <c r="E119" s="105" t="e">
        <f t="shared" si="6"/>
        <v>#DIV/0!</v>
      </c>
      <c r="F119" s="105" t="e">
        <f t="shared" si="7"/>
        <v>#DIV/0!</v>
      </c>
      <c r="L119" s="66"/>
      <c r="M119" s="66"/>
      <c r="N119" s="66"/>
      <c r="O119" s="66"/>
      <c r="P119" s="66"/>
      <c r="Q119" s="66"/>
      <c r="R119" s="66"/>
      <c r="S119" s="66"/>
    </row>
    <row r="120" spans="1:19" ht="13.5" thickBot="1">
      <c r="A120">
        <v>0.2</v>
      </c>
      <c r="B120" s="97"/>
      <c r="C120" s="106">
        <f t="shared" si="4"/>
        <v>0.6561679790026247</v>
      </c>
      <c r="D120" s="105" t="e">
        <f t="shared" si="5"/>
        <v>#DIV/0!</v>
      </c>
      <c r="E120" s="110" t="e">
        <f t="shared" si="6"/>
        <v>#DIV/0!</v>
      </c>
      <c r="F120" s="108"/>
      <c r="L120" s="66"/>
      <c r="M120" s="66"/>
      <c r="N120" s="66"/>
      <c r="O120" s="66"/>
      <c r="P120" s="66"/>
      <c r="Q120" s="66"/>
      <c r="R120" s="66"/>
      <c r="S120" s="66"/>
    </row>
    <row r="121" spans="5:19" ht="13.5" thickBot="1">
      <c r="E121" s="111" t="s">
        <v>105</v>
      </c>
      <c r="F121" s="105" t="e">
        <f>SUM(F100:F119)</f>
        <v>#DIV/0!</v>
      </c>
      <c r="G121" s="112" t="s">
        <v>42</v>
      </c>
      <c r="L121" s="66"/>
      <c r="M121" s="66"/>
      <c r="N121" s="66"/>
      <c r="O121" s="66"/>
      <c r="P121" s="66"/>
      <c r="Q121" s="66"/>
      <c r="R121" s="66"/>
      <c r="S121" s="66"/>
    </row>
    <row r="122" spans="5:19" ht="15" thickBot="1">
      <c r="E122" s="107" t="s">
        <v>95</v>
      </c>
      <c r="F122" s="113" t="e">
        <f>2*F121/($E$47*$E$49^2*$C$51)</f>
        <v>#DIV/0!</v>
      </c>
      <c r="L122" s="66"/>
      <c r="M122" s="66"/>
      <c r="N122" s="66"/>
      <c r="O122" s="66"/>
      <c r="P122" s="66"/>
      <c r="Q122" s="66"/>
      <c r="R122" s="66"/>
      <c r="S122" s="66"/>
    </row>
    <row r="125" ht="13.5" thickBot="1"/>
    <row r="126" spans="1:16" ht="13.5" customHeight="1" thickBot="1">
      <c r="A126" s="3" t="s">
        <v>51</v>
      </c>
      <c r="B126" s="3"/>
      <c r="C126" s="3"/>
      <c r="D126" s="3"/>
      <c r="E126" s="3"/>
      <c r="F126" s="3"/>
      <c r="G126" s="3"/>
      <c r="I126" s="114" t="s">
        <v>103</v>
      </c>
      <c r="J126" s="115"/>
      <c r="K126" s="115"/>
      <c r="L126" s="115"/>
      <c r="M126" s="115"/>
      <c r="N126" s="115"/>
      <c r="O126" s="115"/>
      <c r="P126" s="116"/>
    </row>
    <row r="127" spans="2:16" ht="12.75">
      <c r="B127" s="34"/>
      <c r="C127" s="8"/>
      <c r="D127" s="17"/>
      <c r="E127" s="8"/>
      <c r="F127" s="8"/>
      <c r="I127" s="117"/>
      <c r="J127" s="118"/>
      <c r="K127" s="118"/>
      <c r="L127" s="118"/>
      <c r="M127" s="118"/>
      <c r="N127" s="118"/>
      <c r="O127" s="118"/>
      <c r="P127" s="119"/>
    </row>
    <row r="128" spans="2:16" ht="12.75">
      <c r="B128" s="34"/>
      <c r="C128" s="8"/>
      <c r="D128" s="17"/>
      <c r="E128" s="8"/>
      <c r="F128" s="8"/>
      <c r="I128" s="117"/>
      <c r="J128" s="118"/>
      <c r="K128" s="118"/>
      <c r="L128" s="118"/>
      <c r="M128" s="118"/>
      <c r="N128" s="118"/>
      <c r="O128" s="118"/>
      <c r="P128" s="119"/>
    </row>
    <row r="129" spans="2:16" ht="12.75">
      <c r="B129" s="34"/>
      <c r="C129" s="8"/>
      <c r="D129" s="77" t="s">
        <v>54</v>
      </c>
      <c r="E129" s="71" t="s">
        <v>77</v>
      </c>
      <c r="F129" s="71" t="s">
        <v>66</v>
      </c>
      <c r="I129" s="117"/>
      <c r="J129" s="118"/>
      <c r="K129" s="118"/>
      <c r="L129" s="118"/>
      <c r="M129" s="118"/>
      <c r="N129" s="118"/>
      <c r="O129" s="118"/>
      <c r="P129" s="119"/>
    </row>
    <row r="130" spans="1:16" ht="12.75">
      <c r="A130" s="36" t="s">
        <v>52</v>
      </c>
      <c r="B130" s="34"/>
      <c r="C130" s="8"/>
      <c r="D130" s="57"/>
      <c r="E130" s="81" t="e">
        <f>G96</f>
        <v>#DIV/0!</v>
      </c>
      <c r="F130" s="82">
        <f>C57</f>
        <v>16</v>
      </c>
      <c r="G130" s="58"/>
      <c r="I130" s="117"/>
      <c r="J130" s="118"/>
      <c r="K130" s="118"/>
      <c r="L130" s="118"/>
      <c r="M130" s="118"/>
      <c r="N130" s="118"/>
      <c r="O130" s="118"/>
      <c r="P130" s="119"/>
    </row>
    <row r="131" spans="1:16" ht="12.75">
      <c r="A131" t="s">
        <v>91</v>
      </c>
      <c r="D131" s="57"/>
      <c r="E131" s="81" t="e">
        <f>F122</f>
        <v>#DIV/0!</v>
      </c>
      <c r="F131" s="83"/>
      <c r="G131" s="31"/>
      <c r="I131" s="117"/>
      <c r="J131" s="118"/>
      <c r="K131" s="118"/>
      <c r="L131" s="118"/>
      <c r="M131" s="118"/>
      <c r="N131" s="118"/>
      <c r="O131" s="118"/>
      <c r="P131" s="119"/>
    </row>
    <row r="132" spans="1:16" ht="13.5" thickBot="1">
      <c r="A132" s="36" t="s">
        <v>53</v>
      </c>
      <c r="B132" s="34"/>
      <c r="C132" s="8"/>
      <c r="D132" s="46"/>
      <c r="E132" s="81" t="e">
        <f>(2*$D$132)/($C$47*($C$49^2)*0.762*0.3048)</f>
        <v>#DIV/0!</v>
      </c>
      <c r="F132" s="83"/>
      <c r="G132" s="31"/>
      <c r="I132" s="120"/>
      <c r="J132" s="121"/>
      <c r="K132" s="121"/>
      <c r="L132" s="121"/>
      <c r="M132" s="121"/>
      <c r="N132" s="121"/>
      <c r="O132" s="121"/>
      <c r="P132" s="122"/>
    </row>
    <row r="133" spans="1:15" ht="12.75">
      <c r="A133" t="s">
        <v>72</v>
      </c>
      <c r="B133" s="8"/>
      <c r="D133" s="12"/>
      <c r="E133" s="81" t="e">
        <f>(2*ABS($D$133))/($C$47*($C$49^2)*0.762*0.3048)</f>
        <v>#DIV/0!</v>
      </c>
      <c r="F133" s="84"/>
      <c r="I133" s="103"/>
      <c r="J133" s="103"/>
      <c r="K133" s="103"/>
      <c r="L133" s="103"/>
      <c r="M133" s="103"/>
      <c r="N133" s="103"/>
      <c r="O133" s="103"/>
    </row>
    <row r="134" spans="9:25" ht="12.75">
      <c r="I134" s="109"/>
      <c r="J134" s="109"/>
      <c r="K134" s="109"/>
      <c r="L134" s="109"/>
      <c r="M134" s="109"/>
      <c r="N134" s="109"/>
      <c r="O134" s="109"/>
      <c r="P134" s="66"/>
      <c r="R134" s="66"/>
      <c r="S134" s="66"/>
      <c r="T134" s="66"/>
      <c r="U134" s="66"/>
      <c r="V134" s="66"/>
      <c r="W134" s="66"/>
      <c r="X134" s="66"/>
      <c r="Y134" s="66"/>
    </row>
    <row r="135" spans="9:25" ht="12.75">
      <c r="I135" s="66"/>
      <c r="J135" s="66"/>
      <c r="K135" s="66"/>
      <c r="L135" s="66"/>
      <c r="M135" s="66"/>
      <c r="N135" s="66"/>
      <c r="O135" s="66"/>
      <c r="P135" s="66"/>
      <c r="R135" s="66"/>
      <c r="S135" s="66"/>
      <c r="T135" s="66"/>
      <c r="U135" s="66"/>
      <c r="V135" s="66"/>
      <c r="W135" s="66"/>
      <c r="X135" s="66"/>
      <c r="Y135" s="66"/>
    </row>
    <row r="136" spans="9:25" ht="12.75">
      <c r="I136" s="66"/>
      <c r="J136" s="66"/>
      <c r="K136" s="66"/>
      <c r="L136" s="66"/>
      <c r="M136" s="66"/>
      <c r="N136" s="66"/>
      <c r="O136" s="66"/>
      <c r="P136" s="66"/>
      <c r="R136" s="66"/>
      <c r="S136" s="66"/>
      <c r="T136" s="66"/>
      <c r="U136" s="66"/>
      <c r="V136" s="66"/>
      <c r="W136" s="66"/>
      <c r="X136" s="66"/>
      <c r="Y136" s="66"/>
    </row>
    <row r="137" spans="9:25" ht="12.75">
      <c r="I137" s="66"/>
      <c r="J137" s="66"/>
      <c r="K137" s="66"/>
      <c r="L137" s="66"/>
      <c r="M137" s="66"/>
      <c r="N137" s="66"/>
      <c r="O137" s="66"/>
      <c r="P137" s="66"/>
      <c r="R137" s="66"/>
      <c r="S137" s="66"/>
      <c r="T137" s="66"/>
      <c r="U137" s="66"/>
      <c r="V137" s="66"/>
      <c r="W137" s="66"/>
      <c r="X137" s="66"/>
      <c r="Y137" s="66"/>
    </row>
    <row r="138" spans="9:25" ht="12.75">
      <c r="I138" s="66"/>
      <c r="J138" s="66"/>
      <c r="K138" s="66"/>
      <c r="L138" s="66"/>
      <c r="M138" s="66"/>
      <c r="N138" s="66"/>
      <c r="O138" s="66"/>
      <c r="P138" s="66"/>
      <c r="R138" s="66"/>
      <c r="S138" s="66"/>
      <c r="T138" s="66"/>
      <c r="U138" s="66"/>
      <c r="V138" s="66"/>
      <c r="W138" s="66"/>
      <c r="X138" s="66"/>
      <c r="Y138" s="66"/>
    </row>
    <row r="139" spans="9:25" ht="12.75">
      <c r="I139" s="66"/>
      <c r="J139" s="66"/>
      <c r="K139" s="66"/>
      <c r="L139" s="66"/>
      <c r="M139" s="66"/>
      <c r="N139" s="66"/>
      <c r="O139" s="66"/>
      <c r="P139" s="66"/>
      <c r="R139" s="66"/>
      <c r="S139" s="66"/>
      <c r="T139" s="66"/>
      <c r="U139" s="66"/>
      <c r="V139" s="66"/>
      <c r="W139" s="66"/>
      <c r="X139" s="66"/>
      <c r="Y139" s="66"/>
    </row>
    <row r="140" spans="9:25" ht="12.75">
      <c r="I140" s="66"/>
      <c r="J140" s="66"/>
      <c r="K140" s="66"/>
      <c r="L140" s="66"/>
      <c r="M140" s="66"/>
      <c r="N140" s="66"/>
      <c r="O140" s="66"/>
      <c r="P140" s="66"/>
      <c r="R140" s="66"/>
      <c r="S140" s="66"/>
      <c r="T140" s="66"/>
      <c r="U140" s="66"/>
      <c r="V140" s="66"/>
      <c r="W140" s="66"/>
      <c r="X140" s="66"/>
      <c r="Y140" s="66"/>
    </row>
    <row r="141" spans="9:25" ht="12.75">
      <c r="I141" s="66"/>
      <c r="J141" s="66"/>
      <c r="K141" s="66"/>
      <c r="L141" s="66"/>
      <c r="M141" s="66"/>
      <c r="N141" s="66"/>
      <c r="O141" s="66"/>
      <c r="P141" s="66"/>
      <c r="R141" s="66"/>
      <c r="S141" s="66"/>
      <c r="T141" s="66"/>
      <c r="U141" s="66"/>
      <c r="V141" s="66"/>
      <c r="W141" s="66"/>
      <c r="X141" s="66"/>
      <c r="Y141" s="66"/>
    </row>
    <row r="142" spans="9:25" ht="12.75">
      <c r="I142" s="66"/>
      <c r="J142" s="66"/>
      <c r="K142" s="66"/>
      <c r="L142" s="66"/>
      <c r="M142" s="66"/>
      <c r="N142" s="66"/>
      <c r="O142" s="66"/>
      <c r="P142" s="66"/>
      <c r="R142" s="66"/>
      <c r="S142" s="66"/>
      <c r="T142" s="66"/>
      <c r="U142" s="66"/>
      <c r="V142" s="66"/>
      <c r="W142" s="66"/>
      <c r="X142" s="66"/>
      <c r="Y142" s="66"/>
    </row>
    <row r="143" spans="9:25" ht="12.75">
      <c r="I143" s="66"/>
      <c r="J143" s="66"/>
      <c r="K143" s="66"/>
      <c r="L143" s="66"/>
      <c r="M143" s="66"/>
      <c r="N143" s="66"/>
      <c r="O143" s="66"/>
      <c r="P143" s="66"/>
      <c r="R143" s="66"/>
      <c r="S143" s="66"/>
      <c r="T143" s="66"/>
      <c r="U143" s="66"/>
      <c r="V143" s="66"/>
      <c r="W143" s="66"/>
      <c r="X143" s="66"/>
      <c r="Y143" s="66"/>
    </row>
    <row r="144" spans="9:25" ht="12.75">
      <c r="I144" s="66"/>
      <c r="J144" s="66"/>
      <c r="K144" s="66"/>
      <c r="L144" s="66"/>
      <c r="M144" s="66"/>
      <c r="N144" s="66"/>
      <c r="O144" s="66"/>
      <c r="P144" s="66"/>
      <c r="R144" s="66"/>
      <c r="S144" s="66"/>
      <c r="T144" s="66"/>
      <c r="U144" s="66"/>
      <c r="V144" s="66"/>
      <c r="W144" s="66"/>
      <c r="X144" s="66"/>
      <c r="Y144" s="66"/>
    </row>
    <row r="145" spans="2:25" ht="12.75">
      <c r="B145" s="36"/>
      <c r="I145" s="66"/>
      <c r="J145" s="66"/>
      <c r="K145" s="66"/>
      <c r="L145" s="66"/>
      <c r="M145" s="66"/>
      <c r="N145" s="66"/>
      <c r="O145" s="66"/>
      <c r="P145" s="66"/>
      <c r="R145" s="66"/>
      <c r="S145" s="66"/>
      <c r="T145" s="66"/>
      <c r="U145" s="66"/>
      <c r="V145" s="66"/>
      <c r="W145" s="66"/>
      <c r="X145" s="66"/>
      <c r="Y145" s="66"/>
    </row>
    <row r="146" spans="9:25" ht="12.75">
      <c r="I146" s="66"/>
      <c r="J146" s="66"/>
      <c r="K146" s="66"/>
      <c r="L146" s="66"/>
      <c r="M146" s="66"/>
      <c r="N146" s="66"/>
      <c r="O146" s="66"/>
      <c r="P146" s="66"/>
      <c r="R146" s="66"/>
      <c r="S146" s="66"/>
      <c r="T146" s="66"/>
      <c r="U146" s="66"/>
      <c r="V146" s="66"/>
      <c r="W146" s="66"/>
      <c r="X146" s="66"/>
      <c r="Y146" s="66"/>
    </row>
    <row r="147" spans="9:25" ht="12.75">
      <c r="I147" s="66"/>
      <c r="J147" s="66"/>
      <c r="K147" s="66"/>
      <c r="L147" s="66"/>
      <c r="M147" s="66"/>
      <c r="N147" s="66"/>
      <c r="O147" s="66"/>
      <c r="P147" s="66"/>
      <c r="R147" s="66"/>
      <c r="S147" s="66"/>
      <c r="T147" s="66"/>
      <c r="U147" s="66"/>
      <c r="V147" s="66"/>
      <c r="W147" s="66"/>
      <c r="X147" s="66"/>
      <c r="Y147" s="66"/>
    </row>
    <row r="148" spans="9:25" ht="12.75">
      <c r="I148" s="66"/>
      <c r="J148" s="66"/>
      <c r="K148" s="66"/>
      <c r="L148" s="66"/>
      <c r="M148" s="66"/>
      <c r="N148" s="66"/>
      <c r="O148" s="66"/>
      <c r="P148" s="66"/>
      <c r="R148" s="66"/>
      <c r="S148" s="66"/>
      <c r="T148" s="66"/>
      <c r="U148" s="66"/>
      <c r="V148" s="66"/>
      <c r="W148" s="66"/>
      <c r="X148" s="66"/>
      <c r="Y148" s="66"/>
    </row>
    <row r="149" spans="9:25" ht="12.75">
      <c r="I149" s="66"/>
      <c r="J149" s="66"/>
      <c r="K149" s="66"/>
      <c r="L149" s="66"/>
      <c r="M149" s="66"/>
      <c r="N149" s="66"/>
      <c r="O149" s="66"/>
      <c r="P149" s="66"/>
      <c r="R149" s="66"/>
      <c r="S149" s="66"/>
      <c r="T149" s="66"/>
      <c r="U149" s="66"/>
      <c r="V149" s="66"/>
      <c r="W149" s="66"/>
      <c r="X149" s="66"/>
      <c r="Y149" s="66"/>
    </row>
    <row r="150" spans="9:25" ht="12.75">
      <c r="I150" s="66"/>
      <c r="J150" s="66"/>
      <c r="K150" s="66"/>
      <c r="L150" s="66"/>
      <c r="M150" s="66"/>
      <c r="N150" s="66"/>
      <c r="O150" s="66"/>
      <c r="P150" s="66"/>
      <c r="R150" s="66"/>
      <c r="S150" s="66"/>
      <c r="T150" s="66"/>
      <c r="U150" s="66"/>
      <c r="V150" s="66"/>
      <c r="W150" s="66"/>
      <c r="X150" s="66"/>
      <c r="Y150" s="66"/>
    </row>
    <row r="151" spans="9:25" ht="12.75">
      <c r="I151" s="66"/>
      <c r="J151" s="66"/>
      <c r="K151" s="66"/>
      <c r="L151" s="66"/>
      <c r="M151" s="66"/>
      <c r="N151" s="66"/>
      <c r="O151" s="66"/>
      <c r="P151" s="66"/>
      <c r="R151" s="66"/>
      <c r="S151" s="66"/>
      <c r="T151" s="66"/>
      <c r="U151" s="66"/>
      <c r="V151" s="66"/>
      <c r="W151" s="66"/>
      <c r="X151" s="66"/>
      <c r="Y151" s="66"/>
    </row>
    <row r="152" spans="9:25" ht="12.75">
      <c r="I152" s="66"/>
      <c r="J152" s="66"/>
      <c r="K152" s="66"/>
      <c r="L152" s="66"/>
      <c r="M152" s="66"/>
      <c r="N152" s="66"/>
      <c r="O152" s="66"/>
      <c r="P152" s="66"/>
      <c r="R152" s="66"/>
      <c r="S152" s="66"/>
      <c r="T152" s="66"/>
      <c r="U152" s="66"/>
      <c r="V152" s="66"/>
      <c r="W152" s="66"/>
      <c r="X152" s="66"/>
      <c r="Y152" s="66"/>
    </row>
    <row r="153" spans="9:25" ht="12.75">
      <c r="I153" s="66"/>
      <c r="J153" s="66"/>
      <c r="K153" s="66"/>
      <c r="L153" s="66"/>
      <c r="M153" s="66"/>
      <c r="N153" s="66"/>
      <c r="O153" s="66"/>
      <c r="P153" s="66"/>
      <c r="R153" s="66"/>
      <c r="S153" s="66"/>
      <c r="T153" s="66"/>
      <c r="U153" s="66"/>
      <c r="V153" s="66"/>
      <c r="W153" s="66"/>
      <c r="X153" s="66"/>
      <c r="Y153" s="66"/>
    </row>
    <row r="154" spans="9:25" ht="12.75">
      <c r="I154" s="66"/>
      <c r="J154" s="66"/>
      <c r="K154" s="66"/>
      <c r="L154" s="66"/>
      <c r="M154" s="66"/>
      <c r="N154" s="66"/>
      <c r="O154" s="66"/>
      <c r="P154" s="66"/>
      <c r="R154" s="66"/>
      <c r="S154" s="66"/>
      <c r="T154" s="66"/>
      <c r="U154" s="66"/>
      <c r="V154" s="66"/>
      <c r="W154" s="66"/>
      <c r="X154" s="66"/>
      <c r="Y154" s="66"/>
    </row>
    <row r="155" spans="9:25" ht="12.75">
      <c r="I155" s="66"/>
      <c r="J155" s="66"/>
      <c r="K155" s="66"/>
      <c r="L155" s="66"/>
      <c r="M155" s="66"/>
      <c r="N155" s="66"/>
      <c r="O155" s="66"/>
      <c r="P155" s="66"/>
      <c r="R155" s="66"/>
      <c r="S155" s="66"/>
      <c r="T155" s="66"/>
      <c r="U155" s="66"/>
      <c r="V155" s="66"/>
      <c r="W155" s="66"/>
      <c r="X155" s="66"/>
      <c r="Y155" s="66"/>
    </row>
    <row r="156" ht="13.5" thickBot="1"/>
    <row r="157" spans="9:16" ht="13.5" thickBot="1">
      <c r="I157" s="95" t="s">
        <v>90</v>
      </c>
      <c r="J157" s="93"/>
      <c r="K157" s="93"/>
      <c r="L157" s="93"/>
      <c r="M157" s="93"/>
      <c r="N157" s="93"/>
      <c r="O157" s="93"/>
      <c r="P157" s="94"/>
    </row>
    <row r="158" spans="9:25" ht="12.75">
      <c r="I158" s="66"/>
      <c r="J158" s="66"/>
      <c r="K158" s="66"/>
      <c r="L158" s="66"/>
      <c r="M158" s="66"/>
      <c r="N158" s="66"/>
      <c r="O158" s="66"/>
      <c r="P158" s="66"/>
      <c r="R158" s="66"/>
      <c r="S158" s="66"/>
      <c r="T158" s="66"/>
      <c r="U158" s="66"/>
      <c r="V158" s="66"/>
      <c r="W158" s="66"/>
      <c r="X158" s="66"/>
      <c r="Y158" s="66"/>
    </row>
    <row r="159" spans="9:25" ht="12.75">
      <c r="I159" s="66"/>
      <c r="J159" s="66"/>
      <c r="K159" s="66"/>
      <c r="L159" s="66"/>
      <c r="M159" s="66"/>
      <c r="N159" s="66"/>
      <c r="O159" s="66"/>
      <c r="P159" s="66"/>
      <c r="R159" s="66"/>
      <c r="S159" s="66"/>
      <c r="T159" s="66"/>
      <c r="U159" s="66"/>
      <c r="V159" s="66"/>
      <c r="W159" s="66"/>
      <c r="X159" s="66"/>
      <c r="Y159" s="66"/>
    </row>
    <row r="160" spans="9:25" ht="12.75">
      <c r="I160" s="66"/>
      <c r="J160" s="66"/>
      <c r="K160" s="66"/>
      <c r="L160" s="66"/>
      <c r="M160" s="66"/>
      <c r="N160" s="66"/>
      <c r="O160" s="66"/>
      <c r="P160" s="66"/>
      <c r="R160" s="66"/>
      <c r="S160" s="66"/>
      <c r="T160" s="66"/>
      <c r="U160" s="66"/>
      <c r="V160" s="66"/>
      <c r="W160" s="66"/>
      <c r="X160" s="66"/>
      <c r="Y160" s="66"/>
    </row>
    <row r="161" spans="9:25" ht="12.75">
      <c r="I161" s="66"/>
      <c r="J161" s="66"/>
      <c r="K161" s="66"/>
      <c r="L161" s="66"/>
      <c r="M161" s="66"/>
      <c r="N161" s="66"/>
      <c r="O161" s="66"/>
      <c r="P161" s="66"/>
      <c r="R161" s="66"/>
      <c r="S161" s="66"/>
      <c r="T161" s="66"/>
      <c r="U161" s="66"/>
      <c r="V161" s="66"/>
      <c r="W161" s="66"/>
      <c r="X161" s="66"/>
      <c r="Y161" s="66"/>
    </row>
    <row r="162" spans="9:25" ht="12.75">
      <c r="I162" s="66"/>
      <c r="J162" s="66"/>
      <c r="K162" s="66"/>
      <c r="L162" s="66"/>
      <c r="M162" s="66"/>
      <c r="N162" s="66"/>
      <c r="O162" s="66"/>
      <c r="P162" s="66"/>
      <c r="R162" s="66"/>
      <c r="S162" s="66"/>
      <c r="T162" s="66"/>
      <c r="U162" s="66"/>
      <c r="V162" s="66"/>
      <c r="W162" s="66"/>
      <c r="X162" s="66"/>
      <c r="Y162" s="66"/>
    </row>
    <row r="163" spans="9:25" ht="12.75">
      <c r="I163" s="66"/>
      <c r="J163" s="66"/>
      <c r="K163" s="66"/>
      <c r="L163" s="66"/>
      <c r="M163" s="66"/>
      <c r="N163" s="66"/>
      <c r="O163" s="66"/>
      <c r="P163" s="66"/>
      <c r="R163" s="66"/>
      <c r="S163" s="66"/>
      <c r="T163" s="66"/>
      <c r="U163" s="66"/>
      <c r="V163" s="66"/>
      <c r="W163" s="66"/>
      <c r="X163" s="66"/>
      <c r="Y163" s="66"/>
    </row>
    <row r="164" spans="9:25" ht="12.75">
      <c r="I164" s="66"/>
      <c r="J164" s="91"/>
      <c r="K164" s="66"/>
      <c r="L164" s="66"/>
      <c r="M164" s="66"/>
      <c r="N164" s="66"/>
      <c r="O164" s="66"/>
      <c r="P164" s="66"/>
      <c r="R164" s="66"/>
      <c r="S164" s="66"/>
      <c r="T164" s="66"/>
      <c r="U164" s="66"/>
      <c r="V164" s="66"/>
      <c r="W164" s="66"/>
      <c r="X164" s="66"/>
      <c r="Y164" s="66"/>
    </row>
    <row r="165" spans="9:25" ht="12.75">
      <c r="I165" s="66"/>
      <c r="J165" s="66"/>
      <c r="K165" s="66"/>
      <c r="L165" s="66"/>
      <c r="M165" s="66" t="s">
        <v>77</v>
      </c>
      <c r="N165" s="66" t="s">
        <v>66</v>
      </c>
      <c r="O165" s="66"/>
      <c r="P165" s="66"/>
      <c r="R165" s="66"/>
      <c r="S165" s="66"/>
      <c r="T165" s="66"/>
      <c r="U165" s="66"/>
      <c r="V165" s="66"/>
      <c r="W165" s="66"/>
      <c r="X165" s="66"/>
      <c r="Y165" s="66"/>
    </row>
    <row r="166" spans="9:25" ht="12.75">
      <c r="I166" s="66"/>
      <c r="J166" s="66" t="s">
        <v>52</v>
      </c>
      <c r="K166" s="66"/>
      <c r="L166" s="66"/>
      <c r="M166" s="66" t="e">
        <f>'Data acqu, reduct, UA, AoA 0'!E105</f>
        <v>#DIV/0!</v>
      </c>
      <c r="N166" s="66">
        <v>0</v>
      </c>
      <c r="O166" s="66"/>
      <c r="P166" s="66"/>
      <c r="R166" s="66"/>
      <c r="S166" s="66"/>
      <c r="T166" s="66"/>
      <c r="U166" s="66"/>
      <c r="V166" s="66"/>
      <c r="W166" s="66"/>
      <c r="X166" s="66"/>
      <c r="Y166" s="66"/>
    </row>
    <row r="167" spans="9:25" ht="12.75">
      <c r="I167" s="66"/>
      <c r="J167" s="66" t="s">
        <v>52</v>
      </c>
      <c r="K167" s="66"/>
      <c r="L167" s="66"/>
      <c r="M167" s="92" t="e">
        <f>E130</f>
        <v>#DIV/0!</v>
      </c>
      <c r="N167" s="66">
        <v>16</v>
      </c>
      <c r="O167" s="66"/>
      <c r="P167" s="66"/>
      <c r="R167" s="66"/>
      <c r="S167" s="66"/>
      <c r="T167" s="66"/>
      <c r="U167" s="66"/>
      <c r="V167" s="66"/>
      <c r="W167" s="66"/>
      <c r="X167" s="66"/>
      <c r="Y167" s="66"/>
    </row>
    <row r="168" spans="9:25" ht="12.75">
      <c r="I168" s="66"/>
      <c r="J168" s="66"/>
      <c r="K168" s="66"/>
      <c r="L168" s="66"/>
      <c r="M168" s="66"/>
      <c r="N168" s="66"/>
      <c r="O168" s="66"/>
      <c r="P168" s="66"/>
      <c r="R168" s="66"/>
      <c r="S168" s="66"/>
      <c r="T168" s="66"/>
      <c r="U168" s="66"/>
      <c r="V168" s="66"/>
      <c r="W168" s="66"/>
      <c r="X168" s="66"/>
      <c r="Y168" s="66"/>
    </row>
    <row r="169" spans="9:25" ht="12.75">
      <c r="I169" s="66"/>
      <c r="J169" s="66" t="s">
        <v>53</v>
      </c>
      <c r="K169" s="66"/>
      <c r="L169" s="66"/>
      <c r="M169" s="66" t="e">
        <f>'Data acqu, reduct, UA, AoA 0'!E106</f>
        <v>#DIV/0!</v>
      </c>
      <c r="N169" s="66">
        <v>0</v>
      </c>
      <c r="O169" s="66"/>
      <c r="P169" s="66"/>
      <c r="R169" s="66"/>
      <c r="S169" s="66"/>
      <c r="T169" s="66"/>
      <c r="U169" s="66"/>
      <c r="V169" s="66"/>
      <c r="W169" s="66"/>
      <c r="X169" s="66"/>
      <c r="Y169" s="66"/>
    </row>
    <row r="170" spans="9:25" ht="12.75">
      <c r="I170" s="66"/>
      <c r="J170" s="66" t="s">
        <v>53</v>
      </c>
      <c r="K170" s="66"/>
      <c r="L170" s="66"/>
      <c r="M170" s="92" t="e">
        <f>E132</f>
        <v>#DIV/0!</v>
      </c>
      <c r="N170" s="66">
        <v>16</v>
      </c>
      <c r="O170" s="66"/>
      <c r="P170" s="66"/>
      <c r="R170" s="66"/>
      <c r="S170" s="66"/>
      <c r="T170" s="66"/>
      <c r="U170" s="66"/>
      <c r="V170" s="66"/>
      <c r="W170" s="66"/>
      <c r="X170" s="66"/>
      <c r="Y170" s="66"/>
    </row>
    <row r="171" spans="9:25" ht="12.75">
      <c r="I171" s="66"/>
      <c r="J171" s="66"/>
      <c r="K171" s="66"/>
      <c r="L171" s="66"/>
      <c r="M171" s="66"/>
      <c r="N171" s="66"/>
      <c r="O171" s="66"/>
      <c r="P171" s="66"/>
      <c r="R171" s="66"/>
      <c r="S171" s="66"/>
      <c r="T171" s="66"/>
      <c r="U171" s="66"/>
      <c r="V171" s="66"/>
      <c r="W171" s="66"/>
      <c r="X171" s="66"/>
      <c r="Y171" s="66"/>
    </row>
    <row r="172" spans="9:25" ht="12.75">
      <c r="I172" s="66"/>
      <c r="J172" s="66"/>
      <c r="K172" s="66"/>
      <c r="L172" s="66"/>
      <c r="M172" s="66"/>
      <c r="N172" s="66"/>
      <c r="O172" s="66"/>
      <c r="P172" s="66"/>
      <c r="R172" s="66"/>
      <c r="S172" s="66"/>
      <c r="T172" s="66"/>
      <c r="U172" s="66"/>
      <c r="V172" s="66"/>
      <c r="W172" s="66"/>
      <c r="X172" s="66"/>
      <c r="Y172" s="66"/>
    </row>
    <row r="173" spans="9:25" ht="12.75">
      <c r="I173" s="66"/>
      <c r="J173" s="66" t="s">
        <v>91</v>
      </c>
      <c r="K173" s="66"/>
      <c r="L173" s="66"/>
      <c r="M173" s="92" t="e">
        <f>E131</f>
        <v>#DIV/0!</v>
      </c>
      <c r="N173" s="66">
        <v>16</v>
      </c>
      <c r="O173" s="66"/>
      <c r="P173" s="66"/>
      <c r="R173" s="66"/>
      <c r="S173" s="66"/>
      <c r="T173" s="66"/>
      <c r="U173" s="66"/>
      <c r="V173" s="66"/>
      <c r="W173" s="66"/>
      <c r="X173" s="66"/>
      <c r="Y173" s="66"/>
    </row>
    <row r="174" spans="9:25" ht="12.75">
      <c r="I174" s="66"/>
      <c r="J174" s="66"/>
      <c r="K174" s="66"/>
      <c r="L174" s="66"/>
      <c r="M174" s="66"/>
      <c r="N174" s="66"/>
      <c r="O174" s="66"/>
      <c r="P174" s="66"/>
      <c r="R174" s="66"/>
      <c r="S174" s="66"/>
      <c r="T174" s="66"/>
      <c r="U174" s="66"/>
      <c r="V174" s="66"/>
      <c r="W174" s="66"/>
      <c r="X174" s="66"/>
      <c r="Y174" s="66"/>
    </row>
    <row r="175" spans="9:25" ht="12.75">
      <c r="I175" s="66"/>
      <c r="J175" s="66" t="s">
        <v>72</v>
      </c>
      <c r="K175" s="66"/>
      <c r="L175" s="66"/>
      <c r="M175" s="66" t="e">
        <f>'Data acqu, reduct, UA, AoA 0'!E107</f>
        <v>#DIV/0!</v>
      </c>
      <c r="N175" s="66">
        <v>0</v>
      </c>
      <c r="O175" s="66"/>
      <c r="P175" s="66"/>
      <c r="R175" s="66"/>
      <c r="S175" s="66"/>
      <c r="T175" s="66"/>
      <c r="U175" s="66"/>
      <c r="V175" s="66"/>
      <c r="W175" s="66"/>
      <c r="X175" s="66"/>
      <c r="Y175" s="66"/>
    </row>
    <row r="176" spans="9:25" ht="12.75">
      <c r="I176" s="66"/>
      <c r="J176" s="66" t="s">
        <v>72</v>
      </c>
      <c r="K176" s="66"/>
      <c r="L176" s="66"/>
      <c r="M176" s="92" t="e">
        <f>E133</f>
        <v>#DIV/0!</v>
      </c>
      <c r="N176" s="66">
        <v>16</v>
      </c>
      <c r="O176" s="66"/>
      <c r="P176" s="66"/>
      <c r="R176" s="66"/>
      <c r="S176" s="66"/>
      <c r="T176" s="66"/>
      <c r="U176" s="66"/>
      <c r="V176" s="66"/>
      <c r="W176" s="66"/>
      <c r="X176" s="66"/>
      <c r="Y176" s="66"/>
    </row>
    <row r="177" spans="9:25" ht="12.75">
      <c r="I177" s="66"/>
      <c r="J177" s="66"/>
      <c r="K177" s="66"/>
      <c r="L177" s="66"/>
      <c r="M177" s="66"/>
      <c r="N177" s="66"/>
      <c r="O177" s="66"/>
      <c r="P177" s="66"/>
      <c r="R177" s="66"/>
      <c r="S177" s="66"/>
      <c r="T177" s="66"/>
      <c r="U177" s="66"/>
      <c r="V177" s="66"/>
      <c r="W177" s="66"/>
      <c r="X177" s="66"/>
      <c r="Y177" s="66"/>
    </row>
    <row r="178" spans="9:25" ht="12.75">
      <c r="I178" s="66"/>
      <c r="J178" s="66"/>
      <c r="K178" s="66"/>
      <c r="L178" s="66"/>
      <c r="M178" s="66"/>
      <c r="N178" s="66"/>
      <c r="O178" s="66"/>
      <c r="P178" s="66"/>
      <c r="R178" s="66"/>
      <c r="S178" s="66"/>
      <c r="T178" s="66"/>
      <c r="U178" s="66"/>
      <c r="V178" s="66"/>
      <c r="W178" s="66"/>
      <c r="X178" s="66"/>
      <c r="Y178" s="66"/>
    </row>
    <row r="179" spans="9:25" ht="12.75">
      <c r="I179" s="66"/>
      <c r="J179" s="66"/>
      <c r="K179" s="66"/>
      <c r="L179" s="66"/>
      <c r="M179" s="66"/>
      <c r="N179" s="66"/>
      <c r="O179" s="66"/>
      <c r="P179" s="66"/>
      <c r="R179" s="66"/>
      <c r="S179" s="66"/>
      <c r="T179" s="66"/>
      <c r="U179" s="66"/>
      <c r="V179" s="66"/>
      <c r="W179" s="66"/>
      <c r="X179" s="66"/>
      <c r="Y179" s="66"/>
    </row>
    <row r="180" spans="1:25" ht="13.5" thickBot="1">
      <c r="A180" s="3" t="s">
        <v>55</v>
      </c>
      <c r="B180" s="3"/>
      <c r="C180" s="3"/>
      <c r="D180" s="3"/>
      <c r="E180" s="3"/>
      <c r="F180" s="3"/>
      <c r="G180" s="3"/>
      <c r="I180" s="66"/>
      <c r="J180" s="66"/>
      <c r="K180" s="66"/>
      <c r="L180" s="66"/>
      <c r="M180" s="66"/>
      <c r="N180" s="66"/>
      <c r="O180" s="66"/>
      <c r="P180" s="66"/>
      <c r="R180" s="66"/>
      <c r="S180" s="66"/>
      <c r="T180" s="66"/>
      <c r="U180" s="66"/>
      <c r="V180" s="66"/>
      <c r="W180" s="66"/>
      <c r="X180" s="66"/>
      <c r="Y180" s="66"/>
    </row>
    <row r="181" spans="1:6" ht="12.75">
      <c r="A181" s="32"/>
      <c r="B181" s="31"/>
      <c r="C181" s="31"/>
      <c r="D181" s="31"/>
      <c r="E181" s="31"/>
      <c r="F181" s="31"/>
    </row>
    <row r="182" spans="1:6" ht="12.75">
      <c r="A182" s="32"/>
      <c r="B182" s="31"/>
      <c r="C182" s="31"/>
      <c r="D182" s="31"/>
      <c r="E182" s="31"/>
      <c r="F182" s="31"/>
    </row>
    <row r="183" spans="1:6" ht="12.75">
      <c r="A183" s="32"/>
      <c r="B183" s="31"/>
      <c r="C183" s="31"/>
      <c r="D183" s="31"/>
      <c r="E183" s="31"/>
      <c r="F183" s="31"/>
    </row>
    <row r="184" spans="1:6" ht="12.75">
      <c r="A184" s="32"/>
      <c r="B184" s="31"/>
      <c r="C184" s="31"/>
      <c r="D184" s="31"/>
      <c r="E184" s="31"/>
      <c r="F184" s="31"/>
    </row>
    <row r="185" spans="1:6" ht="12.75">
      <c r="A185" s="32"/>
      <c r="B185" s="31"/>
      <c r="C185" s="31"/>
      <c r="D185" s="31"/>
      <c r="E185" s="31"/>
      <c r="F185" s="31"/>
    </row>
    <row r="186" spans="1:6" ht="12.75">
      <c r="A186" s="32"/>
      <c r="B186" s="31"/>
      <c r="C186" s="31"/>
      <c r="D186" s="31"/>
      <c r="E186" s="31"/>
      <c r="F186" s="31"/>
    </row>
    <row r="187" spans="1:6" ht="12.75">
      <c r="A187" s="32"/>
      <c r="B187" s="31"/>
      <c r="C187" s="31"/>
      <c r="D187" s="31"/>
      <c r="E187" s="31"/>
      <c r="F187" s="31"/>
    </row>
    <row r="188" spans="1:6" ht="12.75">
      <c r="A188" s="32"/>
      <c r="B188" s="31"/>
      <c r="C188" s="31"/>
      <c r="D188" s="31"/>
      <c r="E188" s="31"/>
      <c r="F188" s="31"/>
    </row>
    <row r="189" spans="1:6" ht="12.75">
      <c r="A189" s="32"/>
      <c r="B189" s="31"/>
      <c r="C189" s="31"/>
      <c r="D189" s="31"/>
      <c r="E189" s="31"/>
      <c r="F189" s="31"/>
    </row>
    <row r="190" spans="1:6" ht="12.75">
      <c r="A190" s="32"/>
      <c r="B190" s="31"/>
      <c r="C190" s="31"/>
      <c r="D190" s="31"/>
      <c r="E190" s="31"/>
      <c r="F190" s="31"/>
    </row>
    <row r="191" spans="1:6" ht="12.75">
      <c r="A191" s="32"/>
      <c r="B191" s="31"/>
      <c r="C191" s="31"/>
      <c r="D191" s="31"/>
      <c r="E191" s="31"/>
      <c r="F191" s="31"/>
    </row>
    <row r="192" spans="1:6" ht="12.75">
      <c r="A192" s="32"/>
      <c r="B192" s="31"/>
      <c r="C192" s="31"/>
      <c r="D192" s="31"/>
      <c r="E192" s="31"/>
      <c r="F192" s="31"/>
    </row>
    <row r="193" spans="1:6" ht="12.75">
      <c r="A193" s="32"/>
      <c r="B193" s="31"/>
      <c r="C193" s="31"/>
      <c r="D193" s="31"/>
      <c r="E193" s="31"/>
      <c r="F193" s="31"/>
    </row>
    <row r="194" spans="1:6" ht="12.75">
      <c r="A194" s="32"/>
      <c r="B194" s="31"/>
      <c r="C194" s="31"/>
      <c r="D194" s="31"/>
      <c r="E194" s="31"/>
      <c r="F194" s="31"/>
    </row>
    <row r="195" spans="1:6" ht="12.75">
      <c r="A195" s="32"/>
      <c r="B195" s="31"/>
      <c r="C195" s="31"/>
      <c r="D195" s="31"/>
      <c r="E195" s="31"/>
      <c r="F195" s="31"/>
    </row>
    <row r="196" spans="1:6" ht="12.75">
      <c r="A196" s="32"/>
      <c r="B196" s="31"/>
      <c r="C196" s="31"/>
      <c r="D196" s="31"/>
      <c r="E196" s="31"/>
      <c r="F196" s="31"/>
    </row>
    <row r="197" spans="1:6" ht="12.75">
      <c r="A197" s="32"/>
      <c r="B197" s="31"/>
      <c r="C197" s="31"/>
      <c r="D197" s="31"/>
      <c r="E197" s="31"/>
      <c r="F197" s="31"/>
    </row>
    <row r="198" spans="1:6" ht="12.75">
      <c r="A198" s="32"/>
      <c r="B198" s="31"/>
      <c r="C198" s="31"/>
      <c r="D198" s="31"/>
      <c r="E198" s="31"/>
      <c r="F198" s="31"/>
    </row>
    <row r="199" spans="1:6" ht="12.75">
      <c r="A199" s="42" t="s">
        <v>64</v>
      </c>
      <c r="B199" s="40"/>
      <c r="C199" s="40"/>
      <c r="D199" s="40"/>
      <c r="E199" s="40"/>
      <c r="F199" s="41"/>
    </row>
    <row r="200" spans="1:6" ht="12.75">
      <c r="A200" s="33" t="s">
        <v>65</v>
      </c>
      <c r="B200" s="11"/>
      <c r="C200" s="11"/>
      <c r="D200" s="39"/>
      <c r="E200" s="40"/>
      <c r="F200" s="41"/>
    </row>
    <row r="201" spans="1:6" ht="12.75">
      <c r="A201" s="32"/>
      <c r="B201" s="31"/>
      <c r="C201" s="31"/>
      <c r="D201" s="31"/>
      <c r="E201" s="31"/>
      <c r="F201" s="31"/>
    </row>
    <row r="202" spans="1:6" ht="12.75">
      <c r="A202" s="38" t="s">
        <v>63</v>
      </c>
      <c r="B202" s="38"/>
      <c r="C202" s="38"/>
      <c r="D202" s="38"/>
      <c r="E202" s="38"/>
      <c r="F202" s="38"/>
    </row>
    <row r="203" spans="1:4" ht="12.75">
      <c r="A203" s="16"/>
      <c r="C203" s="16"/>
      <c r="D203" s="25"/>
    </row>
    <row r="206" spans="1:8" ht="12.75">
      <c r="A206" s="71" t="s">
        <v>46</v>
      </c>
      <c r="B206" s="71" t="s">
        <v>76</v>
      </c>
      <c r="C206" s="71" t="s">
        <v>44</v>
      </c>
      <c r="D206" s="71" t="s">
        <v>47</v>
      </c>
      <c r="E206" s="71" t="s">
        <v>57</v>
      </c>
      <c r="F206" s="71" t="s">
        <v>48</v>
      </c>
      <c r="G206" s="72" t="s">
        <v>49</v>
      </c>
      <c r="H206" s="71" t="s">
        <v>58</v>
      </c>
    </row>
    <row r="207" spans="1:8" ht="12.75">
      <c r="A207">
        <v>0</v>
      </c>
      <c r="B207" s="12"/>
      <c r="C207" s="21" t="e">
        <f>2*B207/(($C$47*$C$49^2))</f>
        <v>#DIV/0!</v>
      </c>
      <c r="D207" s="27">
        <v>0.005391</v>
      </c>
      <c r="E207" s="59" t="e">
        <f>STDEV(C207:C216)</f>
        <v>#DIV/0!</v>
      </c>
      <c r="F207" s="59" t="e">
        <f>((2*E207)/SQRT(10))^2</f>
        <v>#DIV/0!</v>
      </c>
      <c r="G207" s="13" t="e">
        <f>SQRT(D207+F207)</f>
        <v>#DIV/0!</v>
      </c>
      <c r="H207" s="13" t="e">
        <f>ABS((G207/E63)*100)</f>
        <v>#DIV/0!</v>
      </c>
    </row>
    <row r="208" spans="1:3" ht="12.75">
      <c r="A208">
        <v>0</v>
      </c>
      <c r="B208" s="12"/>
      <c r="C208" s="21" t="e">
        <f aca="true" t="shared" si="8" ref="C208:C216">2*B208/(($C$47*$C$49^2))</f>
        <v>#DIV/0!</v>
      </c>
    </row>
    <row r="209" spans="1:3" ht="12.75">
      <c r="A209">
        <v>0</v>
      </c>
      <c r="B209" s="12"/>
      <c r="C209" s="21" t="e">
        <f t="shared" si="8"/>
        <v>#DIV/0!</v>
      </c>
    </row>
    <row r="210" spans="1:3" ht="12.75">
      <c r="A210">
        <v>0</v>
      </c>
      <c r="B210" s="12"/>
      <c r="C210" s="21" t="e">
        <f t="shared" si="8"/>
        <v>#DIV/0!</v>
      </c>
    </row>
    <row r="211" spans="1:3" ht="12.75">
      <c r="A211">
        <v>0</v>
      </c>
      <c r="B211" s="12"/>
      <c r="C211" s="21" t="e">
        <f t="shared" si="8"/>
        <v>#DIV/0!</v>
      </c>
    </row>
    <row r="212" spans="1:3" ht="12.75">
      <c r="A212">
        <v>0</v>
      </c>
      <c r="B212" s="12"/>
      <c r="C212" s="21" t="e">
        <f t="shared" si="8"/>
        <v>#DIV/0!</v>
      </c>
    </row>
    <row r="213" spans="1:3" ht="12.75">
      <c r="A213">
        <v>0</v>
      </c>
      <c r="B213" s="12"/>
      <c r="C213" s="21" t="e">
        <f t="shared" si="8"/>
        <v>#DIV/0!</v>
      </c>
    </row>
    <row r="214" spans="1:3" ht="12.75">
      <c r="A214">
        <v>0</v>
      </c>
      <c r="B214" s="12"/>
      <c r="C214" s="21" t="e">
        <f t="shared" si="8"/>
        <v>#DIV/0!</v>
      </c>
    </row>
    <row r="215" spans="1:3" ht="12.75">
      <c r="A215">
        <v>0</v>
      </c>
      <c r="B215" s="12"/>
      <c r="C215" s="21" t="e">
        <f t="shared" si="8"/>
        <v>#DIV/0!</v>
      </c>
    </row>
    <row r="216" spans="1:3" ht="12.75">
      <c r="A216">
        <v>0</v>
      </c>
      <c r="B216" s="12"/>
      <c r="C216" s="21" t="e">
        <f t="shared" si="8"/>
        <v>#DIV/0!</v>
      </c>
    </row>
    <row r="220" spans="1:4" ht="12.75">
      <c r="A220" s="71" t="s">
        <v>45</v>
      </c>
      <c r="B220" s="70"/>
      <c r="C220" s="70"/>
      <c r="D220" s="56"/>
    </row>
    <row r="221" spans="1:4" ht="12.75">
      <c r="A221" s="71" t="s">
        <v>47</v>
      </c>
      <c r="B221" s="71" t="s">
        <v>48</v>
      </c>
      <c r="C221" s="71" t="s">
        <v>49</v>
      </c>
      <c r="D221" s="71" t="s">
        <v>59</v>
      </c>
    </row>
    <row r="222" spans="1:4" ht="12.75">
      <c r="A222" s="30">
        <v>0.000552131791511558</v>
      </c>
      <c r="B222" s="30">
        <v>7.58E-06</v>
      </c>
      <c r="C222" s="37">
        <f>SQRT(A222+B222)</f>
        <v>0.023658228832935866</v>
      </c>
      <c r="D222" s="37" t="e">
        <f>(C222/G96)*100</f>
        <v>#DIV/0!</v>
      </c>
    </row>
  </sheetData>
  <sheetProtection/>
  <mergeCells count="1">
    <mergeCell ref="I126:P132"/>
  </mergeCells>
  <printOptions/>
  <pageMargins left="0.75" right="0.75" top="1" bottom="1" header="0.5" footer="0.5"/>
  <pageSetup horizontalDpi="355" verticalDpi="355" orientation="portrait" scale="89" r:id="rId7"/>
  <rowBreaks count="2" manualBreakCount="2">
    <brk id="41" max="255" man="1"/>
    <brk id="97" max="255" man="1"/>
  </rowBreaks>
  <colBreaks count="1" manualBreakCount="1">
    <brk id="9" max="65535" man="1"/>
  </colBreaks>
  <drawing r:id="rId6"/>
  <legacyDrawing r:id="rId5"/>
  <oleObjects>
    <oleObject progId="Equation.3" shapeId="39344237" r:id="rId1"/>
    <oleObject progId="Equation.3" shapeId="39344238" r:id="rId2"/>
    <oleObject progId="Equation.3" shapeId="39344239" r:id="rId3"/>
    <oleObject progId="Equation.3" shapeId="39344240" r:id="rId4"/>
  </oleObjects>
</worksheet>
</file>

<file path=xl/worksheets/sheet3.xml><?xml version="1.0" encoding="utf-8"?>
<worksheet xmlns="http://schemas.openxmlformats.org/spreadsheetml/2006/main" xmlns:r="http://schemas.openxmlformats.org/officeDocument/2006/relationships">
  <dimension ref="A2:N110"/>
  <sheetViews>
    <sheetView zoomScalePageLayoutView="0" workbookViewId="0" topLeftCell="A1">
      <selection activeCell="C23" sqref="C23"/>
    </sheetView>
  </sheetViews>
  <sheetFormatPr defaultColWidth="9.140625" defaultRowHeight="12.75"/>
  <cols>
    <col min="1" max="3" width="18.57421875" style="0" customWidth="1"/>
    <col min="4" max="4" width="16.00390625" style="0" bestFit="1" customWidth="1"/>
    <col min="5" max="5" width="15.7109375" style="0" bestFit="1" customWidth="1"/>
  </cols>
  <sheetData>
    <row r="2" ht="12.75">
      <c r="N2" s="56"/>
    </row>
    <row r="3" spans="1:14" ht="12.75">
      <c r="A3" s="1" t="s">
        <v>80</v>
      </c>
      <c r="N3" s="56"/>
    </row>
    <row r="4" spans="1:14" ht="12.75">
      <c r="A4" s="88" t="s">
        <v>78</v>
      </c>
      <c r="B4" s="89" t="s">
        <v>79</v>
      </c>
      <c r="C4" s="90" t="s">
        <v>89</v>
      </c>
      <c r="D4" s="63"/>
      <c r="E4" s="66"/>
      <c r="F4" s="66"/>
      <c r="G4" s="66"/>
      <c r="H4" s="66"/>
      <c r="I4" s="66"/>
      <c r="J4" s="66"/>
      <c r="K4" s="66"/>
      <c r="L4" s="66"/>
      <c r="M4" s="66"/>
      <c r="N4" s="56"/>
    </row>
    <row r="5" spans="1:14" ht="12.75">
      <c r="A5" s="80">
        <v>0</v>
      </c>
      <c r="B5" s="96">
        <f>A5*9.8031</f>
        <v>0</v>
      </c>
      <c r="C5" s="97"/>
      <c r="E5" s="66"/>
      <c r="F5" s="66"/>
      <c r="G5" s="66"/>
      <c r="H5" s="66"/>
      <c r="I5" s="66"/>
      <c r="J5" s="66"/>
      <c r="K5" s="66"/>
      <c r="L5" s="66"/>
      <c r="M5" s="66"/>
      <c r="N5" s="56"/>
    </row>
    <row r="6" spans="1:14" ht="12.75">
      <c r="A6" s="80">
        <v>0.295</v>
      </c>
      <c r="B6" s="96">
        <f>A6*9.8031</f>
        <v>2.8919145</v>
      </c>
      <c r="C6" s="97"/>
      <c r="E6" s="66"/>
      <c r="F6" s="66"/>
      <c r="G6" s="66"/>
      <c r="H6" s="66"/>
      <c r="I6" s="66"/>
      <c r="J6" s="66"/>
      <c r="K6" s="66"/>
      <c r="L6" s="66"/>
      <c r="M6" s="66"/>
      <c r="N6" s="56"/>
    </row>
    <row r="7" spans="1:14" ht="12.75">
      <c r="A7" s="80">
        <v>0.415</v>
      </c>
      <c r="B7" s="96">
        <f>A7*9.8031</f>
        <v>4.0682865</v>
      </c>
      <c r="C7" s="97"/>
      <c r="E7" s="66"/>
      <c r="F7" s="66"/>
      <c r="G7" s="66"/>
      <c r="H7" s="66"/>
      <c r="I7" s="66"/>
      <c r="J7" s="66"/>
      <c r="K7" s="66"/>
      <c r="L7" s="66"/>
      <c r="M7" s="66"/>
      <c r="N7" s="56"/>
    </row>
    <row r="8" spans="1:14" ht="12.75">
      <c r="A8" s="80">
        <v>0.765</v>
      </c>
      <c r="B8" s="96">
        <f>A8*9.8031</f>
        <v>7.4993715000000005</v>
      </c>
      <c r="C8" s="97"/>
      <c r="E8" s="66"/>
      <c r="F8" s="66"/>
      <c r="G8" s="66"/>
      <c r="H8" s="66"/>
      <c r="I8" s="66"/>
      <c r="J8" s="66"/>
      <c r="K8" s="66"/>
      <c r="L8" s="66"/>
      <c r="M8" s="66"/>
      <c r="N8" s="56"/>
    </row>
    <row r="9" spans="1:14" ht="12.75">
      <c r="A9" s="80">
        <v>1.635</v>
      </c>
      <c r="B9" s="96">
        <f>A9*9.8031</f>
        <v>16.0280685</v>
      </c>
      <c r="C9" s="97"/>
      <c r="E9" s="66"/>
      <c r="F9" s="66"/>
      <c r="G9" s="66"/>
      <c r="H9" s="66"/>
      <c r="I9" s="66"/>
      <c r="J9" s="66"/>
      <c r="K9" s="66"/>
      <c r="L9" s="66"/>
      <c r="M9" s="66"/>
      <c r="N9" s="56"/>
    </row>
    <row r="10" spans="3:14" ht="12.75">
      <c r="C10" s="35"/>
      <c r="E10" s="66"/>
      <c r="F10" s="66"/>
      <c r="G10" s="66"/>
      <c r="H10" s="66"/>
      <c r="I10" s="66"/>
      <c r="J10" s="66"/>
      <c r="K10" s="66"/>
      <c r="L10" s="66"/>
      <c r="M10" s="66"/>
      <c r="N10" s="56"/>
    </row>
    <row r="11" spans="5:14" ht="12.75">
      <c r="E11" s="66"/>
      <c r="F11" s="66"/>
      <c r="G11" s="66"/>
      <c r="H11" s="66"/>
      <c r="I11" s="66"/>
      <c r="J11" s="66"/>
      <c r="K11" s="66"/>
      <c r="L11" s="66"/>
      <c r="M11" s="66"/>
      <c r="N11" s="56"/>
    </row>
    <row r="12" spans="5:14" ht="12.75">
      <c r="E12" s="66"/>
      <c r="F12" s="66"/>
      <c r="G12" s="66"/>
      <c r="H12" s="66"/>
      <c r="I12" s="66"/>
      <c r="J12" s="66"/>
      <c r="K12" s="66"/>
      <c r="L12" s="66"/>
      <c r="M12" s="66"/>
      <c r="N12" s="56"/>
    </row>
    <row r="13" spans="1:14" ht="12.75">
      <c r="A13" s="1" t="s">
        <v>81</v>
      </c>
      <c r="E13" s="66"/>
      <c r="F13" s="66"/>
      <c r="G13" s="66"/>
      <c r="H13" s="66"/>
      <c r="I13" s="66"/>
      <c r="J13" s="66"/>
      <c r="K13" s="66"/>
      <c r="L13" s="66"/>
      <c r="M13" s="66"/>
      <c r="N13" s="56"/>
    </row>
    <row r="14" spans="1:14" ht="12.75">
      <c r="A14" s="88" t="s">
        <v>78</v>
      </c>
      <c r="B14" s="89" t="s">
        <v>79</v>
      </c>
      <c r="C14" s="90" t="s">
        <v>89</v>
      </c>
      <c r="E14" s="66"/>
      <c r="F14" s="66"/>
      <c r="G14" s="66"/>
      <c r="H14" s="66"/>
      <c r="I14" s="66"/>
      <c r="J14" s="66"/>
      <c r="K14" s="66"/>
      <c r="L14" s="66"/>
      <c r="M14" s="66"/>
      <c r="N14" s="56"/>
    </row>
    <row r="15" spans="1:14" ht="12.75">
      <c r="A15" s="80">
        <v>0</v>
      </c>
      <c r="B15" s="96">
        <f>A15*9.8031</f>
        <v>0</v>
      </c>
      <c r="C15" s="97"/>
      <c r="E15" s="66"/>
      <c r="F15" s="66"/>
      <c r="G15" s="66"/>
      <c r="H15" s="66"/>
      <c r="I15" s="66"/>
      <c r="J15" s="66"/>
      <c r="K15" s="66"/>
      <c r="L15" s="66"/>
      <c r="M15" s="66"/>
      <c r="N15" s="56"/>
    </row>
    <row r="16" spans="1:14" ht="12.75">
      <c r="A16" s="80">
        <v>0.295</v>
      </c>
      <c r="B16" s="96">
        <f>A16*9.8031</f>
        <v>2.8919145</v>
      </c>
      <c r="C16" s="97"/>
      <c r="E16" s="66"/>
      <c r="F16" s="66"/>
      <c r="G16" s="66"/>
      <c r="H16" s="66"/>
      <c r="I16" s="66"/>
      <c r="J16" s="66"/>
      <c r="K16" s="66"/>
      <c r="L16" s="66"/>
      <c r="M16" s="66"/>
      <c r="N16" s="56"/>
    </row>
    <row r="17" spans="1:14" ht="12.75">
      <c r="A17" s="80">
        <v>0.415</v>
      </c>
      <c r="B17" s="96">
        <f>A17*9.8031</f>
        <v>4.0682865</v>
      </c>
      <c r="C17" s="97"/>
      <c r="E17" s="66"/>
      <c r="F17" s="66"/>
      <c r="G17" s="66"/>
      <c r="H17" s="66"/>
      <c r="I17" s="66"/>
      <c r="J17" s="66"/>
      <c r="K17" s="66"/>
      <c r="L17" s="66"/>
      <c r="M17" s="66"/>
      <c r="N17" s="56"/>
    </row>
    <row r="18" spans="1:14" ht="12.75">
      <c r="A18" s="80">
        <v>0.765</v>
      </c>
      <c r="B18" s="96">
        <f>A18*9.8031</f>
        <v>7.4993715000000005</v>
      </c>
      <c r="C18" s="97"/>
      <c r="E18" s="66"/>
      <c r="F18" s="66"/>
      <c r="G18" s="66"/>
      <c r="H18" s="66"/>
      <c r="I18" s="66"/>
      <c r="J18" s="66"/>
      <c r="K18" s="66"/>
      <c r="L18" s="66"/>
      <c r="M18" s="66"/>
      <c r="N18" s="56"/>
    </row>
    <row r="19" spans="1:14" ht="12.75">
      <c r="A19" s="80">
        <v>1.635</v>
      </c>
      <c r="B19" s="96">
        <f>A19*9.8031</f>
        <v>16.0280685</v>
      </c>
      <c r="C19" s="97"/>
      <c r="E19" s="66"/>
      <c r="F19" s="66"/>
      <c r="G19" s="66"/>
      <c r="H19" s="66"/>
      <c r="I19" s="66"/>
      <c r="J19" s="66"/>
      <c r="K19" s="66"/>
      <c r="L19" s="66"/>
      <c r="M19" s="66"/>
      <c r="N19" s="56"/>
    </row>
    <row r="20" spans="5:14" ht="12.75">
      <c r="E20" s="66"/>
      <c r="F20" s="66"/>
      <c r="G20" s="66"/>
      <c r="H20" s="66"/>
      <c r="I20" s="66"/>
      <c r="J20" s="66"/>
      <c r="K20" s="66"/>
      <c r="L20" s="66"/>
      <c r="M20" s="66"/>
      <c r="N20" s="56"/>
    </row>
    <row r="21" spans="5:14" ht="12.75">
      <c r="E21" s="66"/>
      <c r="F21" s="66"/>
      <c r="G21" s="66"/>
      <c r="H21" s="66"/>
      <c r="I21" s="66"/>
      <c r="J21" s="66"/>
      <c r="K21" s="66"/>
      <c r="L21" s="66"/>
      <c r="M21" s="66"/>
      <c r="N21" s="56"/>
    </row>
    <row r="22" spans="1:14" ht="12.75">
      <c r="A22" s="85"/>
      <c r="B22" s="35"/>
      <c r="C22" s="35"/>
      <c r="E22" s="66"/>
      <c r="F22" s="66"/>
      <c r="G22" s="66"/>
      <c r="H22" s="66"/>
      <c r="I22" s="66"/>
      <c r="J22" s="66"/>
      <c r="K22" s="66"/>
      <c r="L22" s="66"/>
      <c r="M22" s="66"/>
      <c r="N22" s="56"/>
    </row>
    <row r="23" spans="1:14" ht="12.75">
      <c r="A23" s="35"/>
      <c r="B23" s="35"/>
      <c r="C23" s="35"/>
      <c r="E23" s="66"/>
      <c r="F23" s="66"/>
      <c r="G23" s="66"/>
      <c r="H23" s="66"/>
      <c r="I23" s="66"/>
      <c r="J23" s="66"/>
      <c r="K23" s="66"/>
      <c r="L23" s="66"/>
      <c r="M23" s="66"/>
      <c r="N23" s="56"/>
    </row>
    <row r="24" spans="1:14" ht="12.75">
      <c r="A24" s="86"/>
      <c r="B24" s="87"/>
      <c r="C24" s="87"/>
      <c r="E24" s="66"/>
      <c r="F24" s="66"/>
      <c r="G24" s="66"/>
      <c r="H24" s="66"/>
      <c r="I24" s="66"/>
      <c r="J24" s="66"/>
      <c r="K24" s="66"/>
      <c r="L24" s="66"/>
      <c r="M24" s="66"/>
      <c r="N24" s="56"/>
    </row>
    <row r="25" spans="1:14" ht="12.75">
      <c r="A25" s="35"/>
      <c r="B25" s="35"/>
      <c r="C25" s="35"/>
      <c r="E25" s="66"/>
      <c r="F25" s="66"/>
      <c r="G25" s="66"/>
      <c r="H25" s="66"/>
      <c r="I25" s="66"/>
      <c r="J25" s="66"/>
      <c r="K25" s="66"/>
      <c r="L25" s="66"/>
      <c r="M25" s="66"/>
      <c r="N25" s="56"/>
    </row>
    <row r="26" spans="1:14" ht="12.75">
      <c r="A26" s="35"/>
      <c r="B26" s="35"/>
      <c r="C26" s="35"/>
      <c r="E26" s="66"/>
      <c r="F26" s="66"/>
      <c r="G26" s="66"/>
      <c r="H26" s="66"/>
      <c r="I26" s="66"/>
      <c r="J26" s="66"/>
      <c r="K26" s="66"/>
      <c r="L26" s="66"/>
      <c r="M26" s="66"/>
      <c r="N26" s="56"/>
    </row>
    <row r="27" spans="1:14" ht="12.75">
      <c r="A27" s="35"/>
      <c r="B27" s="35"/>
      <c r="C27" s="35"/>
      <c r="E27" s="66"/>
      <c r="F27" s="66"/>
      <c r="G27" s="66"/>
      <c r="H27" s="66"/>
      <c r="I27" s="66"/>
      <c r="J27" s="66"/>
      <c r="K27" s="66"/>
      <c r="L27" s="66"/>
      <c r="M27" s="66"/>
      <c r="N27" s="56"/>
    </row>
    <row r="28" spans="1:14" ht="12.75">
      <c r="A28" s="35"/>
      <c r="B28" s="35"/>
      <c r="C28" s="35"/>
      <c r="E28" s="66"/>
      <c r="F28" s="66"/>
      <c r="G28" s="66"/>
      <c r="H28" s="66"/>
      <c r="I28" s="66"/>
      <c r="J28" s="66"/>
      <c r="K28" s="66"/>
      <c r="L28" s="66"/>
      <c r="M28" s="66"/>
      <c r="N28" s="56"/>
    </row>
    <row r="29" spans="1:14" ht="12.75">
      <c r="A29" s="35"/>
      <c r="B29" s="35"/>
      <c r="C29" s="35"/>
      <c r="E29" s="66"/>
      <c r="F29" s="66"/>
      <c r="G29" s="66"/>
      <c r="H29" s="66"/>
      <c r="I29" s="66"/>
      <c r="J29" s="66"/>
      <c r="K29" s="66"/>
      <c r="L29" s="66"/>
      <c r="M29" s="66"/>
      <c r="N29" s="56"/>
    </row>
    <row r="30" spans="1:14" ht="12.75">
      <c r="A30" s="35"/>
      <c r="B30" s="35"/>
      <c r="C30" s="35"/>
      <c r="E30" s="66"/>
      <c r="F30" s="66"/>
      <c r="G30" s="66"/>
      <c r="H30" s="66"/>
      <c r="I30" s="66"/>
      <c r="J30" s="66"/>
      <c r="K30" s="66"/>
      <c r="L30" s="66"/>
      <c r="M30" s="66"/>
      <c r="N30" s="56"/>
    </row>
    <row r="31" spans="1:14" ht="12.75">
      <c r="A31" s="35"/>
      <c r="B31" s="35"/>
      <c r="C31" s="35"/>
      <c r="E31" s="66"/>
      <c r="F31" s="66"/>
      <c r="G31" s="66"/>
      <c r="H31" s="66"/>
      <c r="I31" s="66"/>
      <c r="J31" s="66"/>
      <c r="K31" s="66"/>
      <c r="L31" s="66"/>
      <c r="M31" s="66"/>
      <c r="N31" s="56"/>
    </row>
    <row r="32" spans="1:14" ht="12.75">
      <c r="A32" s="35"/>
      <c r="B32" s="35"/>
      <c r="C32" s="35"/>
      <c r="E32" s="66"/>
      <c r="F32" s="66"/>
      <c r="G32" s="66"/>
      <c r="H32" s="66"/>
      <c r="I32" s="66"/>
      <c r="J32" s="66"/>
      <c r="K32" s="66"/>
      <c r="L32" s="66"/>
      <c r="M32" s="66"/>
      <c r="N32" s="56"/>
    </row>
    <row r="33" spans="1:14" ht="12.75">
      <c r="A33" s="35"/>
      <c r="B33" s="35"/>
      <c r="C33" s="35"/>
      <c r="E33" s="66"/>
      <c r="F33" s="66"/>
      <c r="G33" s="66"/>
      <c r="H33" s="66"/>
      <c r="I33" s="66"/>
      <c r="J33" s="66"/>
      <c r="K33" s="66"/>
      <c r="L33" s="66"/>
      <c r="M33" s="66"/>
      <c r="N33" s="56"/>
    </row>
    <row r="34" spans="1:14" ht="12.75">
      <c r="A34" s="35"/>
      <c r="B34" s="35"/>
      <c r="C34" s="35"/>
      <c r="E34" s="66"/>
      <c r="F34" s="66"/>
      <c r="G34" s="66"/>
      <c r="H34" s="66"/>
      <c r="I34" s="66"/>
      <c r="J34" s="66"/>
      <c r="K34" s="66"/>
      <c r="L34" s="66"/>
      <c r="M34" s="66"/>
      <c r="N34" s="56"/>
    </row>
    <row r="35" spans="1:14" ht="12.75">
      <c r="A35" s="35"/>
      <c r="B35" s="35"/>
      <c r="C35" s="35"/>
      <c r="E35" s="66"/>
      <c r="F35" s="66"/>
      <c r="G35" s="66"/>
      <c r="H35" s="66"/>
      <c r="I35" s="66"/>
      <c r="J35" s="66"/>
      <c r="K35" s="66"/>
      <c r="L35" s="66"/>
      <c r="M35" s="66"/>
      <c r="N35" s="56"/>
    </row>
    <row r="36" spans="1:14" ht="12.75">
      <c r="A36" s="35"/>
      <c r="B36" s="35"/>
      <c r="C36" s="35"/>
      <c r="E36" s="66"/>
      <c r="F36" s="66"/>
      <c r="G36" s="66"/>
      <c r="H36" s="66"/>
      <c r="I36" s="66"/>
      <c r="J36" s="66"/>
      <c r="K36" s="66"/>
      <c r="L36" s="66"/>
      <c r="M36" s="66"/>
      <c r="N36" s="56"/>
    </row>
    <row r="37" spans="1:14" ht="12.75">
      <c r="A37" s="35"/>
      <c r="B37" s="35"/>
      <c r="C37" s="35"/>
      <c r="E37" s="66"/>
      <c r="F37" s="66"/>
      <c r="G37" s="66"/>
      <c r="H37" s="66"/>
      <c r="I37" s="66"/>
      <c r="J37" s="66"/>
      <c r="K37" s="66"/>
      <c r="L37" s="66"/>
      <c r="M37" s="66"/>
      <c r="N37" s="56"/>
    </row>
    <row r="38" spans="1:14" ht="12.75">
      <c r="A38" s="35"/>
      <c r="B38" s="35"/>
      <c r="C38" s="35"/>
      <c r="E38" s="66"/>
      <c r="F38" s="66"/>
      <c r="G38" s="66"/>
      <c r="H38" s="66"/>
      <c r="I38" s="66"/>
      <c r="J38" s="66"/>
      <c r="K38" s="66"/>
      <c r="L38" s="66"/>
      <c r="M38" s="66"/>
      <c r="N38" s="56"/>
    </row>
    <row r="39" spans="1:14" ht="12.75">
      <c r="A39" s="35"/>
      <c r="B39" s="35"/>
      <c r="C39" s="35"/>
      <c r="E39" s="66"/>
      <c r="F39" s="66"/>
      <c r="G39" s="66"/>
      <c r="H39" s="66"/>
      <c r="I39" s="66"/>
      <c r="J39" s="66"/>
      <c r="K39" s="66"/>
      <c r="L39" s="66"/>
      <c r="M39" s="66"/>
      <c r="N39" s="56"/>
    </row>
    <row r="40" spans="1:14" ht="12.75">
      <c r="A40" s="35"/>
      <c r="B40" s="35"/>
      <c r="C40" s="35"/>
      <c r="E40" s="66"/>
      <c r="F40" s="66"/>
      <c r="G40" s="66"/>
      <c r="H40" s="66"/>
      <c r="I40" s="66"/>
      <c r="J40" s="66"/>
      <c r="K40" s="66"/>
      <c r="L40" s="66"/>
      <c r="M40" s="66"/>
      <c r="N40" s="56"/>
    </row>
    <row r="41" spans="1:3" ht="12.75">
      <c r="A41" s="35"/>
      <c r="B41" s="35"/>
      <c r="C41" s="35"/>
    </row>
    <row r="42" spans="1:3" ht="12.75">
      <c r="A42" s="35"/>
      <c r="B42" s="35"/>
      <c r="C42" s="35"/>
    </row>
    <row r="43" spans="1:3" ht="12.75">
      <c r="A43" s="35"/>
      <c r="B43" s="35"/>
      <c r="C43" s="35"/>
    </row>
    <row r="44" spans="1:3" ht="12.75">
      <c r="A44" s="35"/>
      <c r="B44" s="35"/>
      <c r="C44" s="35"/>
    </row>
    <row r="45" spans="1:3" ht="12.75">
      <c r="A45" s="35"/>
      <c r="B45" s="35"/>
      <c r="C45" s="35"/>
    </row>
    <row r="46" spans="1:3" ht="12.75">
      <c r="A46" s="35"/>
      <c r="B46" s="35"/>
      <c r="C46" s="35"/>
    </row>
    <row r="47" spans="1:3" ht="12.75">
      <c r="A47" s="35"/>
      <c r="B47" s="35"/>
      <c r="C47" s="35"/>
    </row>
    <row r="48" spans="1:3" ht="12.75">
      <c r="A48" s="35"/>
      <c r="B48" s="35"/>
      <c r="C48" s="35"/>
    </row>
    <row r="49" spans="1:3" ht="12.75">
      <c r="A49" s="35"/>
      <c r="B49" s="35"/>
      <c r="C49" s="35"/>
    </row>
    <row r="50" spans="1:3" ht="12.75">
      <c r="A50" s="35"/>
      <c r="B50" s="35"/>
      <c r="C50" s="35"/>
    </row>
    <row r="51" spans="1:3" ht="12.75">
      <c r="A51" s="35"/>
      <c r="B51" s="35"/>
      <c r="C51" s="35"/>
    </row>
    <row r="52" spans="1:3" ht="12.75">
      <c r="A52" s="35"/>
      <c r="B52" s="35"/>
      <c r="C52" s="35"/>
    </row>
    <row r="53" spans="1:3" ht="12.75">
      <c r="A53" s="35"/>
      <c r="B53" s="35"/>
      <c r="C53" s="35"/>
    </row>
    <row r="54" spans="1:3" ht="12.75">
      <c r="A54" s="35"/>
      <c r="B54" s="35"/>
      <c r="C54" s="35"/>
    </row>
    <row r="55" spans="1:3" ht="12.75">
      <c r="A55" s="35"/>
      <c r="B55" s="35"/>
      <c r="C55" s="35"/>
    </row>
    <row r="56" spans="1:3" ht="12.75">
      <c r="A56" s="35"/>
      <c r="B56" s="35"/>
      <c r="C56" s="35"/>
    </row>
    <row r="57" spans="1:3" ht="12.75">
      <c r="A57" s="35"/>
      <c r="B57" s="35"/>
      <c r="C57" s="35"/>
    </row>
    <row r="58" spans="1:3" ht="12.75">
      <c r="A58" s="35"/>
      <c r="B58" s="35"/>
      <c r="C58" s="35"/>
    </row>
    <row r="59" spans="1:3" ht="12.75">
      <c r="A59" s="35"/>
      <c r="B59" s="35"/>
      <c r="C59" s="35"/>
    </row>
    <row r="60" spans="1:3" ht="12.75">
      <c r="A60" s="35"/>
      <c r="B60" s="35"/>
      <c r="C60" s="35"/>
    </row>
    <row r="61" spans="1:3" ht="12.75">
      <c r="A61" s="35"/>
      <c r="B61" s="35"/>
      <c r="C61" s="35"/>
    </row>
    <row r="62" spans="1:3" ht="12.75">
      <c r="A62" s="35"/>
      <c r="B62" s="35"/>
      <c r="C62" s="35"/>
    </row>
    <row r="63" spans="1:3" ht="12.75">
      <c r="A63" s="35"/>
      <c r="B63" s="35"/>
      <c r="C63" s="35"/>
    </row>
    <row r="64" spans="1:3" ht="12.75">
      <c r="A64" s="35"/>
      <c r="B64" s="35"/>
      <c r="C64" s="35"/>
    </row>
    <row r="65" spans="1:3" ht="12.75">
      <c r="A65" s="35"/>
      <c r="B65" s="35"/>
      <c r="C65" s="35"/>
    </row>
    <row r="66" spans="1:3" ht="12.75">
      <c r="A66" s="35"/>
      <c r="B66" s="35"/>
      <c r="C66" s="35"/>
    </row>
    <row r="67" spans="1:3" ht="12.75">
      <c r="A67" s="35"/>
      <c r="B67" s="35"/>
      <c r="C67" s="35"/>
    </row>
    <row r="68" spans="1:3" ht="12.75">
      <c r="A68" s="85"/>
      <c r="B68" s="35"/>
      <c r="C68" s="35"/>
    </row>
    <row r="69" spans="1:3" ht="12.75">
      <c r="A69" s="86"/>
      <c r="B69" s="87"/>
      <c r="C69" s="87"/>
    </row>
    <row r="70" spans="1:3" ht="12.75">
      <c r="A70" s="35"/>
      <c r="B70" s="35"/>
      <c r="C70" s="35"/>
    </row>
    <row r="71" spans="1:3" ht="12.75">
      <c r="A71" s="35"/>
      <c r="B71" s="35"/>
      <c r="C71" s="35"/>
    </row>
    <row r="72" spans="1:3" ht="12.75">
      <c r="A72" s="35"/>
      <c r="B72" s="35"/>
      <c r="C72" s="35"/>
    </row>
    <row r="73" spans="1:3" ht="12.75">
      <c r="A73" s="35"/>
      <c r="B73" s="35"/>
      <c r="C73" s="35"/>
    </row>
    <row r="74" spans="1:3" ht="12.75">
      <c r="A74" s="35"/>
      <c r="B74" s="35"/>
      <c r="C74" s="35"/>
    </row>
    <row r="75" spans="1:3" ht="12.75">
      <c r="A75" s="35"/>
      <c r="B75" s="35"/>
      <c r="C75" s="35"/>
    </row>
    <row r="76" spans="1:3" ht="12.75">
      <c r="A76" s="35"/>
      <c r="B76" s="35"/>
      <c r="C76" s="35"/>
    </row>
    <row r="77" spans="1:3" ht="12.75">
      <c r="A77" s="35"/>
      <c r="B77" s="35"/>
      <c r="C77" s="35"/>
    </row>
    <row r="78" spans="1:3" ht="12.75">
      <c r="A78" s="35"/>
      <c r="B78" s="35"/>
      <c r="C78" s="35"/>
    </row>
    <row r="79" spans="1:3" ht="12.75">
      <c r="A79" s="35"/>
      <c r="B79" s="35"/>
      <c r="C79" s="35"/>
    </row>
    <row r="80" spans="1:3" ht="12.75">
      <c r="A80" s="35"/>
      <c r="B80" s="35"/>
      <c r="C80" s="35"/>
    </row>
    <row r="81" spans="1:3" ht="12.75">
      <c r="A81" s="35"/>
      <c r="B81" s="35"/>
      <c r="C81" s="35"/>
    </row>
    <row r="82" spans="1:3" ht="12.75">
      <c r="A82" s="35"/>
      <c r="B82" s="35"/>
      <c r="C82" s="35"/>
    </row>
    <row r="83" spans="1:3" ht="12.75">
      <c r="A83" s="35"/>
      <c r="B83" s="35"/>
      <c r="C83" s="35"/>
    </row>
    <row r="84" spans="1:3" ht="12.75">
      <c r="A84" s="35"/>
      <c r="B84" s="35"/>
      <c r="C84" s="35"/>
    </row>
    <row r="85" spans="1:3" ht="12.75">
      <c r="A85" s="35"/>
      <c r="B85" s="35"/>
      <c r="C85" s="35"/>
    </row>
    <row r="86" spans="1:3" ht="12.75">
      <c r="A86" s="35"/>
      <c r="B86" s="35"/>
      <c r="C86" s="35"/>
    </row>
    <row r="87" spans="1:3" ht="12.75">
      <c r="A87" s="35"/>
      <c r="B87" s="35"/>
      <c r="C87" s="35"/>
    </row>
    <row r="88" spans="1:3" ht="12.75">
      <c r="A88" s="35"/>
      <c r="B88" s="35"/>
      <c r="C88" s="35"/>
    </row>
    <row r="89" spans="1:3" ht="12.75">
      <c r="A89" s="35"/>
      <c r="B89" s="35"/>
      <c r="C89" s="35"/>
    </row>
    <row r="90" spans="1:3" ht="12.75">
      <c r="A90" s="35"/>
      <c r="B90" s="35"/>
      <c r="C90" s="35"/>
    </row>
    <row r="91" spans="1:3" ht="12.75">
      <c r="A91" s="35"/>
      <c r="B91" s="35"/>
      <c r="C91" s="35"/>
    </row>
    <row r="92" spans="1:3" ht="12.75">
      <c r="A92" s="35"/>
      <c r="B92" s="35"/>
      <c r="C92" s="35"/>
    </row>
    <row r="93" spans="1:3" ht="12.75">
      <c r="A93" s="35"/>
      <c r="B93" s="35"/>
      <c r="C93" s="35"/>
    </row>
    <row r="94" spans="1:3" ht="12.75">
      <c r="A94" s="35"/>
      <c r="B94" s="35"/>
      <c r="C94" s="35"/>
    </row>
    <row r="95" spans="1:3" ht="12.75">
      <c r="A95" s="35"/>
      <c r="B95" s="35"/>
      <c r="C95" s="35"/>
    </row>
    <row r="96" spans="1:3" ht="12.75">
      <c r="A96" s="35"/>
      <c r="B96" s="35"/>
      <c r="C96" s="35"/>
    </row>
    <row r="97" spans="1:3" ht="12.75">
      <c r="A97" s="35"/>
      <c r="B97" s="35"/>
      <c r="C97" s="35"/>
    </row>
    <row r="98" spans="1:3" ht="12.75">
      <c r="A98" s="35"/>
      <c r="B98" s="35"/>
      <c r="C98" s="35"/>
    </row>
    <row r="99" spans="1:3" ht="12.75">
      <c r="A99" s="35"/>
      <c r="B99" s="35"/>
      <c r="C99" s="35"/>
    </row>
    <row r="100" spans="1:3" ht="12.75">
      <c r="A100" s="35"/>
      <c r="B100" s="35"/>
      <c r="C100" s="35"/>
    </row>
    <row r="101" spans="1:3" ht="12.75">
      <c r="A101" s="35"/>
      <c r="B101" s="35"/>
      <c r="C101" s="35"/>
    </row>
    <row r="102" spans="1:3" ht="12.75">
      <c r="A102" s="35"/>
      <c r="B102" s="35"/>
      <c r="C102" s="35"/>
    </row>
    <row r="103" spans="1:3" ht="12.75">
      <c r="A103" s="35"/>
      <c r="B103" s="35"/>
      <c r="C103" s="35"/>
    </row>
    <row r="104" spans="1:3" ht="12.75">
      <c r="A104" s="35"/>
      <c r="B104" s="35"/>
      <c r="C104" s="35"/>
    </row>
    <row r="105" spans="1:3" ht="12.75">
      <c r="A105" s="35"/>
      <c r="B105" s="35"/>
      <c r="C105" s="35"/>
    </row>
    <row r="106" spans="1:3" ht="12.75">
      <c r="A106" s="35"/>
      <c r="B106" s="35"/>
      <c r="C106" s="35"/>
    </row>
    <row r="107" spans="1:3" ht="12.75">
      <c r="A107" s="35"/>
      <c r="B107" s="35"/>
      <c r="C107" s="35"/>
    </row>
    <row r="108" spans="1:3" ht="12.75">
      <c r="A108" s="35"/>
      <c r="B108" s="35"/>
      <c r="C108" s="35"/>
    </row>
    <row r="109" spans="1:3" ht="12.75">
      <c r="A109" s="35"/>
      <c r="B109" s="35"/>
      <c r="C109" s="35"/>
    </row>
    <row r="110" spans="1:3" ht="12.75">
      <c r="A110" s="35"/>
      <c r="B110" s="35"/>
      <c r="C110" s="35"/>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33"/>
  <sheetViews>
    <sheetView zoomScale="50" zoomScaleNormal="50" zoomScalePageLayoutView="0" workbookViewId="0" topLeftCell="A1">
      <selection activeCell="H11" sqref="H11"/>
    </sheetView>
  </sheetViews>
  <sheetFormatPr defaultColWidth="9.140625" defaultRowHeight="12.75"/>
  <cols>
    <col min="1" max="1" width="16.57421875" style="43" customWidth="1"/>
    <col min="2" max="2" width="18.28125" style="43" customWidth="1"/>
    <col min="3" max="3" width="20.57421875" style="43" customWidth="1"/>
    <col min="4" max="4" width="20.8515625" style="43" customWidth="1"/>
    <col min="5" max="5" width="23.421875" style="43" customWidth="1"/>
    <col min="6" max="6" width="20.8515625" style="43" customWidth="1"/>
    <col min="7" max="8" width="24.8515625" style="43" customWidth="1"/>
    <col min="9" max="9" width="26.57421875" style="43" customWidth="1"/>
    <col min="10" max="10" width="27.421875" style="43" customWidth="1"/>
    <col min="11" max="11" width="26.57421875" style="43" customWidth="1"/>
    <col min="12" max="16384" width="9.140625" style="43" customWidth="1"/>
  </cols>
  <sheetData>
    <row r="1" spans="1:6" s="76" customFormat="1" ht="26.25">
      <c r="A1" s="44" t="s">
        <v>85</v>
      </c>
      <c r="F1" s="44" t="s">
        <v>69</v>
      </c>
    </row>
    <row r="2" spans="1:10" ht="26.25">
      <c r="A2" s="44" t="s">
        <v>86</v>
      </c>
      <c r="C2" s="44" t="s">
        <v>87</v>
      </c>
      <c r="E2" s="44"/>
      <c r="F2" s="44" t="s">
        <v>68</v>
      </c>
      <c r="J2" s="44"/>
    </row>
    <row r="3" spans="1:11" ht="25.5">
      <c r="A3" s="43" t="s">
        <v>56</v>
      </c>
      <c r="B3" s="43" t="s">
        <v>44</v>
      </c>
      <c r="C3" s="43" t="s">
        <v>56</v>
      </c>
      <c r="D3" s="43" t="s">
        <v>44</v>
      </c>
      <c r="F3" s="76" t="s">
        <v>88</v>
      </c>
      <c r="G3" s="43" t="s">
        <v>67</v>
      </c>
      <c r="I3" s="60"/>
      <c r="J3" s="60"/>
      <c r="K3" s="60"/>
    </row>
    <row r="4" spans="1:11" ht="25.5">
      <c r="A4" s="45">
        <v>0</v>
      </c>
      <c r="B4" s="101">
        <v>0.987899</v>
      </c>
      <c r="C4" s="45">
        <v>0</v>
      </c>
      <c r="D4" s="102">
        <v>-0.7851331487368816</v>
      </c>
      <c r="F4" s="45">
        <v>0</v>
      </c>
      <c r="G4" s="100">
        <v>0.184</v>
      </c>
      <c r="I4" s="61"/>
      <c r="J4" s="61"/>
      <c r="K4" s="61"/>
    </row>
    <row r="5" spans="1:11" ht="25.5">
      <c r="A5" s="45">
        <v>1.25</v>
      </c>
      <c r="B5" s="101">
        <v>0.872755</v>
      </c>
      <c r="C5" s="45">
        <v>1.25</v>
      </c>
      <c r="D5" s="102">
        <v>-1.9841554712337195</v>
      </c>
      <c r="F5" s="45">
        <v>4</v>
      </c>
      <c r="G5" s="100">
        <v>0.386</v>
      </c>
      <c r="I5" s="61"/>
      <c r="J5" s="61"/>
      <c r="K5" s="61"/>
    </row>
    <row r="6" spans="1:11" ht="25.5">
      <c r="A6" s="45">
        <v>2.5</v>
      </c>
      <c r="B6" s="101">
        <v>0.392622</v>
      </c>
      <c r="C6" s="45">
        <v>2.5</v>
      </c>
      <c r="D6" s="102">
        <v>-2.2082350528150956</v>
      </c>
      <c r="F6" s="45">
        <v>8</v>
      </c>
      <c r="G6" s="100">
        <v>0.64</v>
      </c>
      <c r="I6" s="61"/>
      <c r="J6" s="61"/>
      <c r="K6" s="61"/>
    </row>
    <row r="7" spans="1:11" ht="25.5">
      <c r="A7" s="45">
        <v>5</v>
      </c>
      <c r="B7" s="101">
        <v>-0.11572</v>
      </c>
      <c r="C7" s="45">
        <v>5</v>
      </c>
      <c r="D7" s="102">
        <v>-2.2090896660171606</v>
      </c>
      <c r="F7" s="45">
        <v>12</v>
      </c>
      <c r="G7" s="100">
        <v>0.845</v>
      </c>
      <c r="I7" s="61"/>
      <c r="J7" s="61"/>
      <c r="K7" s="61"/>
    </row>
    <row r="8" spans="1:7" ht="25.5">
      <c r="A8" s="45">
        <v>7.5</v>
      </c>
      <c r="B8" s="101">
        <v>-0.34115</v>
      </c>
      <c r="C8" s="45">
        <v>7.5</v>
      </c>
      <c r="D8" s="102">
        <v>-2.0686767169179228</v>
      </c>
      <c r="F8" s="45">
        <v>16</v>
      </c>
      <c r="G8" s="100">
        <v>1.038</v>
      </c>
    </row>
    <row r="9" spans="1:7" ht="25.5">
      <c r="A9" s="45">
        <v>10</v>
      </c>
      <c r="B9" s="101">
        <v>-0.45695</v>
      </c>
      <c r="C9" s="45">
        <v>10</v>
      </c>
      <c r="D9" s="102">
        <v>-1.8835674973506988</v>
      </c>
      <c r="E9" s="74"/>
      <c r="F9" s="61"/>
      <c r="G9" s="61"/>
    </row>
    <row r="10" spans="1:7" ht="25.5">
      <c r="A10" s="45">
        <v>15</v>
      </c>
      <c r="B10" s="101">
        <v>-0.57559</v>
      </c>
      <c r="C10" s="45">
        <v>15</v>
      </c>
      <c r="D10" s="102">
        <v>-1.6511981677092946</v>
      </c>
      <c r="F10" s="61"/>
      <c r="G10" s="61"/>
    </row>
    <row r="11" spans="1:7" ht="25.5">
      <c r="A11" s="45">
        <v>20</v>
      </c>
      <c r="B11" s="101">
        <v>-0.66089</v>
      </c>
      <c r="C11" s="45">
        <v>20</v>
      </c>
      <c r="D11" s="102">
        <v>-1.5204423477933886</v>
      </c>
      <c r="F11" s="61"/>
      <c r="G11" s="61"/>
    </row>
    <row r="12" spans="1:4" ht="25.5">
      <c r="A12" s="45">
        <v>30</v>
      </c>
      <c r="B12" s="101">
        <v>-0.65602</v>
      </c>
      <c r="C12" s="45">
        <v>30</v>
      </c>
      <c r="D12" s="102">
        <v>-1.0734796431135267</v>
      </c>
    </row>
    <row r="13" spans="1:4" ht="25.5">
      <c r="A13" s="45">
        <v>40</v>
      </c>
      <c r="B13" s="101">
        <v>-0.6282</v>
      </c>
      <c r="C13" s="45">
        <v>40</v>
      </c>
      <c r="D13" s="102">
        <v>-0.907257375311934</v>
      </c>
    </row>
    <row r="14" spans="1:9" ht="26.25">
      <c r="A14" s="45">
        <v>50</v>
      </c>
      <c r="B14" s="101">
        <v>-0.57327</v>
      </c>
      <c r="C14" s="45">
        <v>50</v>
      </c>
      <c r="D14" s="102">
        <v>-0.7547089187433768</v>
      </c>
      <c r="F14" s="44" t="s">
        <v>73</v>
      </c>
      <c r="G14" s="76"/>
      <c r="H14" s="76"/>
      <c r="I14" s="76"/>
    </row>
    <row r="15" spans="1:6" ht="26.25">
      <c r="A15" s="45">
        <v>60</v>
      </c>
      <c r="B15" s="101">
        <v>-0.49744</v>
      </c>
      <c r="C15" s="45">
        <v>60</v>
      </c>
      <c r="D15" s="102">
        <v>-0.5868628858578607</v>
      </c>
      <c r="F15" s="44" t="s">
        <v>74</v>
      </c>
    </row>
    <row r="16" spans="1:10" ht="25.5">
      <c r="A16" s="45">
        <v>70</v>
      </c>
      <c r="B16" s="101">
        <v>-0.40916</v>
      </c>
      <c r="C16" s="45">
        <v>70</v>
      </c>
      <c r="D16" s="102">
        <v>-0.417991317129867</v>
      </c>
      <c r="F16" s="76" t="s">
        <v>88</v>
      </c>
      <c r="G16" s="43" t="s">
        <v>67</v>
      </c>
      <c r="I16" s="62"/>
      <c r="J16" s="62"/>
    </row>
    <row r="17" spans="1:10" ht="25.5">
      <c r="A17" s="45">
        <v>80</v>
      </c>
      <c r="B17" s="101">
        <v>-0.30144</v>
      </c>
      <c r="C17" s="45">
        <v>80</v>
      </c>
      <c r="D17" s="102">
        <v>-0.26672478036440705</v>
      </c>
      <c r="F17" s="45">
        <v>0</v>
      </c>
      <c r="G17" s="100">
        <v>0.017</v>
      </c>
      <c r="I17" s="62"/>
      <c r="J17" s="62"/>
    </row>
    <row r="18" spans="1:7" ht="25.5">
      <c r="A18" s="45">
        <v>90</v>
      </c>
      <c r="B18" s="101">
        <v>-0.098318</v>
      </c>
      <c r="C18" s="45">
        <v>90</v>
      </c>
      <c r="D18" s="102">
        <v>-0.1195603869688579</v>
      </c>
      <c r="F18" s="45">
        <v>4</v>
      </c>
      <c r="G18" s="100">
        <v>0.0301</v>
      </c>
    </row>
    <row r="19" spans="1:7" ht="25.5">
      <c r="A19" s="45">
        <v>100</v>
      </c>
      <c r="B19" s="45">
        <v>0</v>
      </c>
      <c r="C19" s="45">
        <v>100</v>
      </c>
      <c r="D19" s="102">
        <v>0.01709226404129491</v>
      </c>
      <c r="F19" s="45">
        <v>8</v>
      </c>
      <c r="G19" s="100">
        <v>0.0425</v>
      </c>
    </row>
    <row r="20" spans="1:7" ht="25.5">
      <c r="A20" s="45">
        <v>90</v>
      </c>
      <c r="B20" s="101">
        <v>0.046946</v>
      </c>
      <c r="C20" s="45">
        <v>90</v>
      </c>
      <c r="D20" s="102">
        <v>0.022818172495128703</v>
      </c>
      <c r="F20" s="45">
        <v>12</v>
      </c>
      <c r="G20" s="100">
        <v>0.0642</v>
      </c>
    </row>
    <row r="21" spans="1:7" ht="25.5">
      <c r="A21" s="45">
        <v>80</v>
      </c>
      <c r="B21" s="101">
        <v>-0.05244</v>
      </c>
      <c r="C21" s="45">
        <v>80</v>
      </c>
      <c r="D21" s="102">
        <v>0.00846067070044098</v>
      </c>
      <c r="F21" s="45">
        <v>16</v>
      </c>
      <c r="G21" s="100">
        <v>0.109</v>
      </c>
    </row>
    <row r="22" spans="1:7" ht="25.5">
      <c r="A22" s="45">
        <v>70</v>
      </c>
      <c r="B22" s="101">
        <v>-0.07802</v>
      </c>
      <c r="C22" s="45">
        <v>70</v>
      </c>
      <c r="D22" s="102">
        <v>0.01820326120397908</v>
      </c>
      <c r="E22" s="74"/>
      <c r="F22" s="75"/>
      <c r="G22" s="75"/>
    </row>
    <row r="23" spans="1:7" ht="25.5">
      <c r="A23" s="45">
        <v>60</v>
      </c>
      <c r="B23" s="101">
        <v>-0.1303</v>
      </c>
      <c r="C23" s="45">
        <v>60</v>
      </c>
      <c r="D23" s="102">
        <v>0.03546644788568694</v>
      </c>
      <c r="F23" s="61"/>
      <c r="G23" s="61"/>
    </row>
    <row r="24" spans="1:7" ht="25.5">
      <c r="A24" s="45">
        <v>50</v>
      </c>
      <c r="B24" s="101">
        <v>-0.11165</v>
      </c>
      <c r="C24" s="45">
        <v>50</v>
      </c>
      <c r="D24" s="102">
        <v>0.06725805900249547</v>
      </c>
      <c r="F24" s="61"/>
      <c r="G24" s="61"/>
    </row>
    <row r="25" spans="1:4" ht="25.5">
      <c r="A25" s="45">
        <v>40</v>
      </c>
      <c r="B25" s="101">
        <v>-0.19364</v>
      </c>
      <c r="C25" s="45">
        <v>40</v>
      </c>
      <c r="D25" s="102">
        <v>0.10152804840529177</v>
      </c>
    </row>
    <row r="26" spans="1:4" ht="25.5">
      <c r="A26" s="45">
        <v>30</v>
      </c>
      <c r="B26" s="101">
        <v>-0.23189</v>
      </c>
      <c r="C26" s="45">
        <v>30</v>
      </c>
      <c r="D26" s="102">
        <v>0.14075479438006358</v>
      </c>
    </row>
    <row r="27" spans="1:4" ht="25.5">
      <c r="A27" s="45">
        <v>20</v>
      </c>
      <c r="B27" s="101">
        <v>-0.30989</v>
      </c>
      <c r="C27" s="45">
        <v>20</v>
      </c>
      <c r="D27" s="102">
        <v>0.20356886473182237</v>
      </c>
    </row>
    <row r="28" spans="1:4" ht="25.5">
      <c r="A28" s="45">
        <v>15</v>
      </c>
      <c r="B28" s="101">
        <v>-0.33718</v>
      </c>
      <c r="C28" s="45">
        <v>15</v>
      </c>
      <c r="D28" s="102">
        <v>0.2364714730113151</v>
      </c>
    </row>
    <row r="29" spans="1:4" ht="25.5">
      <c r="A29" s="45">
        <v>10</v>
      </c>
      <c r="B29" s="101">
        <v>-0.82684</v>
      </c>
      <c r="C29" s="45">
        <v>10</v>
      </c>
      <c r="D29" s="102">
        <v>0.2759546029467063</v>
      </c>
    </row>
    <row r="30" spans="1:4" ht="25.5">
      <c r="A30" s="45">
        <v>7.5</v>
      </c>
      <c r="B30" s="101">
        <v>-0.93713</v>
      </c>
      <c r="C30" s="45">
        <v>7.5</v>
      </c>
      <c r="D30" s="102">
        <v>0.3602194646702902</v>
      </c>
    </row>
    <row r="31" spans="1:4" ht="25.5">
      <c r="A31" s="45">
        <v>5</v>
      </c>
      <c r="B31" s="101">
        <v>-1.11876</v>
      </c>
      <c r="C31" s="45">
        <v>5</v>
      </c>
      <c r="D31" s="102">
        <v>0.4867022185758726</v>
      </c>
    </row>
    <row r="32" spans="1:4" ht="25.5">
      <c r="A32" s="45">
        <v>2.5</v>
      </c>
      <c r="B32" s="101">
        <v>-1.3905</v>
      </c>
      <c r="C32" s="45">
        <v>2.5</v>
      </c>
      <c r="D32" s="102">
        <v>0.6621543089597648</v>
      </c>
    </row>
    <row r="33" spans="1:4" ht="25.5">
      <c r="A33" s="45">
        <v>1.25</v>
      </c>
      <c r="B33" s="101">
        <v>-1.47841</v>
      </c>
      <c r="C33" s="45">
        <v>1.25</v>
      </c>
      <c r="D33" s="102">
        <v>0.9287936280039654</v>
      </c>
    </row>
  </sheetData>
  <sheetProtection/>
  <printOptions/>
  <pageMargins left="0.75" right="0.75" top="1" bottom="1" header="0.5" footer="0.5"/>
  <pageSetup horizontalDpi="600" verticalDpi="600" orientation="portrait" paperSize="1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surghosh</dc:creator>
  <cp:keywords/>
  <dc:description/>
  <cp:lastModifiedBy>sscook</cp:lastModifiedBy>
  <cp:lastPrinted>2009-08-17T22:08:29Z</cp:lastPrinted>
  <dcterms:created xsi:type="dcterms:W3CDTF">2004-03-22T14:37:46Z</dcterms:created>
  <dcterms:modified xsi:type="dcterms:W3CDTF">2010-10-27T18:11:44Z</dcterms:modified>
  <cp:category/>
  <cp:version/>
  <cp:contentType/>
  <cp:contentStatus/>
</cp:coreProperties>
</file>