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ppendix C data" sheetId="1" r:id="rId1"/>
    <sheet name="Appendix C_ UA_U" sheetId="2" r:id="rId2"/>
    <sheet name="Appendix C_ UA_f" sheetId="3" r:id="rId3"/>
  </sheets>
  <definedNames/>
  <calcPr fullCalcOnLoad="1"/>
</workbook>
</file>

<file path=xl/sharedStrings.xml><?xml version="1.0" encoding="utf-8"?>
<sst xmlns="http://schemas.openxmlformats.org/spreadsheetml/2006/main" count="219" uniqueCount="165">
  <si>
    <t>Table of Contents</t>
  </si>
  <si>
    <t>1. Experimental Summary</t>
  </si>
  <si>
    <t>2. Data reduction equations</t>
  </si>
  <si>
    <t>3. Data Acquisition and Reduction</t>
  </si>
  <si>
    <t xml:space="preserve">    3.1  Input variables</t>
  </si>
  <si>
    <t xml:space="preserve">    3.2  Measured variables</t>
  </si>
  <si>
    <t>4. Uncertainty Analysis</t>
  </si>
  <si>
    <t xml:space="preserve">    4.1 Bias Limits</t>
  </si>
  <si>
    <t xml:space="preserve">    4.2 Precision Limits</t>
  </si>
  <si>
    <t xml:space="preserve">    4.3 Total Uncertainty</t>
  </si>
  <si>
    <t>Statement of Purpose:</t>
  </si>
  <si>
    <t>Facility:</t>
  </si>
  <si>
    <t>References:</t>
  </si>
  <si>
    <t>2. Data Reduction Equations</t>
  </si>
  <si>
    <t>Units</t>
  </si>
  <si>
    <t>m/s</t>
  </si>
  <si>
    <t>Symbol</t>
  </si>
  <si>
    <t>Value</t>
  </si>
  <si>
    <t>Pipe Diameter</t>
  </si>
  <si>
    <t>D</t>
  </si>
  <si>
    <t>m</t>
  </si>
  <si>
    <t>L</t>
  </si>
  <si>
    <t>Gravity</t>
  </si>
  <si>
    <t>g</t>
  </si>
  <si>
    <t>m/s^2</t>
  </si>
  <si>
    <t>Number of test</t>
  </si>
  <si>
    <t>M</t>
  </si>
  <si>
    <t>-----</t>
  </si>
  <si>
    <t>Coverage factor for standard deviation</t>
  </si>
  <si>
    <t>K</t>
  </si>
  <si>
    <r>
      <t>q</t>
    </r>
    <r>
      <rPr>
        <b/>
        <vertAlign val="subscript"/>
        <sz val="10"/>
        <rFont val="Arial"/>
        <family val="2"/>
      </rPr>
      <t>ZSMStangnation</t>
    </r>
    <r>
      <rPr>
        <b/>
        <sz val="10"/>
        <rFont val="Arial"/>
        <family val="2"/>
      </rPr>
      <t xml:space="preserve"> (Head, first pressure tap):</t>
    </r>
  </si>
  <si>
    <r>
      <t>q</t>
    </r>
    <r>
      <rPr>
        <b/>
        <vertAlign val="subscript"/>
        <sz val="10"/>
        <rFont val="Arial"/>
        <family val="2"/>
      </rPr>
      <t xml:space="preserve">ZSMStatic </t>
    </r>
    <r>
      <rPr>
        <b/>
        <sz val="10"/>
        <rFont val="Arial"/>
        <family val="2"/>
      </rPr>
      <t>(Head, second pressure tap):</t>
    </r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</si>
  <si>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(Velocity Profile U ):</t>
    </r>
  </si>
  <si>
    <r>
      <t>S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(Standard Deviation of U ):</t>
    </r>
  </si>
  <si>
    <t>M (Multiple Test):</t>
  </si>
  <si>
    <r>
      <t>P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(Velocity Profile U ):</t>
    </r>
  </si>
  <si>
    <r>
      <t>% of U</t>
    </r>
    <r>
      <rPr>
        <b/>
        <vertAlign val="subscript"/>
        <sz val="10"/>
        <rFont val="Arial"/>
        <family val="2"/>
      </rPr>
      <t xml:space="preserve">U </t>
    </r>
  </si>
  <si>
    <r>
      <t>B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(Velocity Profile U ):</t>
    </r>
  </si>
  <si>
    <r>
      <t>P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(Velocity Profile U ):</t>
    </r>
  </si>
  <si>
    <t>Total Uncertainty</t>
  </si>
  <si>
    <r>
      <t>U</t>
    </r>
    <r>
      <rPr>
        <b/>
        <vertAlign val="subscript"/>
        <sz val="10"/>
        <rFont val="Arial"/>
        <family val="2"/>
      </rPr>
      <t xml:space="preserve">U </t>
    </r>
    <r>
      <rPr>
        <b/>
        <sz val="10"/>
        <rFont val="Arial"/>
        <family val="2"/>
      </rPr>
      <t>(Velocity Profile U ):</t>
    </r>
  </si>
  <si>
    <t>Air-flow unit (WTA)</t>
  </si>
  <si>
    <t>3. Data acquisition and reduction for multiple test UA approach</t>
  </si>
  <si>
    <t>Quantity</t>
  </si>
  <si>
    <t>3.1 Input variables</t>
  </si>
  <si>
    <t>3.2 Measured variables</t>
  </si>
  <si>
    <t>Target Conditions</t>
  </si>
  <si>
    <t>Date</t>
  </si>
  <si>
    <t>Time</t>
  </si>
  <si>
    <t xml:space="preserve">Target Reynolds #                  </t>
  </si>
  <si>
    <t>Temperature(deg C)</t>
  </si>
  <si>
    <t>Fluid Property</t>
  </si>
  <si>
    <t xml:space="preserve"> Re=</t>
  </si>
  <si>
    <t>Room</t>
  </si>
  <si>
    <t>Pipe</t>
  </si>
  <si>
    <t>Target Headdrop (ft water)</t>
  </si>
  <si>
    <t>Initial</t>
  </si>
  <si>
    <r>
      <t xml:space="preserve"> </t>
    </r>
    <r>
      <rPr>
        <i/>
        <sz val="10"/>
        <color indexed="8"/>
        <rFont val="Symbol"/>
        <family val="1"/>
      </rPr>
      <t>r</t>
    </r>
    <r>
      <rPr>
        <i/>
        <vertAlign val="subscript"/>
        <sz val="10"/>
        <color indexed="8"/>
        <rFont val="Times New Roman"/>
        <family val="1"/>
      </rPr>
      <t>w</t>
    </r>
    <r>
      <rPr>
        <sz val="10"/>
        <color indexed="8"/>
        <rFont val="Arial"/>
        <family val="2"/>
      </rPr>
      <t xml:space="preserve"> (kg/m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 =</t>
    </r>
  </si>
  <si>
    <r>
      <t>D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DM</t>
    </r>
    <r>
      <rPr>
        <sz val="10"/>
        <rFont val="Arial"/>
        <family val="0"/>
      </rPr>
      <t>=</t>
    </r>
  </si>
  <si>
    <t>Final</t>
  </si>
  <si>
    <r>
      <t xml:space="preserve"> </t>
    </r>
    <r>
      <rPr>
        <i/>
        <sz val="10"/>
        <color indexed="8"/>
        <rFont val="Symbol"/>
        <family val="1"/>
      </rPr>
      <t>r</t>
    </r>
    <r>
      <rPr>
        <i/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(kg/m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 =</t>
    </r>
  </si>
  <si>
    <t xml:space="preserve">Average </t>
  </si>
  <si>
    <t xml:space="preserve">Actual Flow rate       </t>
  </si>
  <si>
    <r>
      <t xml:space="preserve">Venturi  Head Drop  </t>
    </r>
    <r>
      <rPr>
        <sz val="10"/>
        <color indexed="8"/>
        <rFont val="Symbol"/>
        <family val="1"/>
      </rPr>
      <t>D</t>
    </r>
    <r>
      <rPr>
        <i/>
        <sz val="10"/>
        <color indexed="8"/>
        <rFont val="Arial"/>
        <family val="2"/>
      </rPr>
      <t>z</t>
    </r>
    <r>
      <rPr>
        <i/>
        <vertAlign val="subscript"/>
        <sz val="10"/>
        <color indexed="8"/>
        <rFont val="Arial"/>
        <family val="2"/>
      </rPr>
      <t xml:space="preserve">DM  </t>
    </r>
    <r>
      <rPr>
        <sz val="10"/>
        <color indexed="8"/>
        <rFont val="Arial"/>
        <family val="2"/>
      </rPr>
      <t xml:space="preserve">(ft water) </t>
    </r>
    <r>
      <rPr>
        <i/>
        <sz val="10"/>
        <color indexed="8"/>
        <rFont val="Arial"/>
        <family val="2"/>
      </rPr>
      <t xml:space="preserve"> </t>
    </r>
  </si>
  <si>
    <r>
      <t>Flow Rate Q 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/s)</t>
    </r>
  </si>
  <si>
    <t>Reynolds Number (Re)</t>
  </si>
  <si>
    <t>from integration of velocity profile</t>
  </si>
  <si>
    <t>Average</t>
  </si>
  <si>
    <t>FRICTION FACTOR</t>
  </si>
  <si>
    <t>Repeated Measurements</t>
  </si>
  <si>
    <t>TAP #</t>
  </si>
  <si>
    <t>Smooth  Pipe</t>
  </si>
  <si>
    <t>Location</t>
  </si>
  <si>
    <r>
      <t>z</t>
    </r>
    <r>
      <rPr>
        <b/>
        <vertAlign val="subscript"/>
        <sz val="10"/>
        <color indexed="8"/>
        <rFont val="Times New Roman"/>
        <family val="1"/>
      </rPr>
      <t>SM</t>
    </r>
    <r>
      <rPr>
        <b/>
        <sz val="10"/>
        <color indexed="8"/>
        <rFont val="Times New Roman"/>
        <family val="1"/>
      </rPr>
      <t xml:space="preserve">                (ft water)</t>
    </r>
  </si>
  <si>
    <r>
      <t>f</t>
    </r>
    <r>
      <rPr>
        <b/>
        <i/>
        <vertAlign val="subscript"/>
        <sz val="10"/>
        <color indexed="8"/>
        <rFont val="Times New Roman"/>
        <family val="1"/>
      </rPr>
      <t>i</t>
    </r>
    <r>
      <rPr>
        <b/>
        <vertAlign val="subscript"/>
        <sz val="10"/>
        <color indexed="8"/>
        <rFont val="Times New Roman"/>
        <family val="1"/>
      </rPr>
      <t>j</t>
    </r>
  </si>
  <si>
    <t>(ft)</t>
  </si>
  <si>
    <r>
      <t>Measur..</t>
    </r>
    <r>
      <rPr>
        <sz val="10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>#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</si>
  <si>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SM3                            </t>
    </r>
    <r>
      <rPr>
        <b/>
        <sz val="10"/>
        <color indexed="8"/>
        <rFont val="Arial"/>
        <family val="2"/>
      </rPr>
      <t>(ft water)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</si>
  <si>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SM4           </t>
    </r>
    <r>
      <rPr>
        <b/>
        <sz val="10"/>
        <color indexed="8"/>
        <rFont val="Arial"/>
        <family val="2"/>
      </rPr>
      <t>(ft water)</t>
    </r>
  </si>
  <si>
    <r>
      <t>f</t>
    </r>
    <r>
      <rPr>
        <b/>
        <i/>
        <vertAlign val="subscript"/>
        <sz val="10"/>
        <color indexed="8"/>
        <rFont val="Arial"/>
        <family val="2"/>
      </rPr>
      <t>34</t>
    </r>
  </si>
  <si>
    <r>
      <t>f</t>
    </r>
    <r>
      <rPr>
        <b/>
        <i/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 xml:space="preserve"> =</t>
    </r>
  </si>
  <si>
    <r>
      <t>f</t>
    </r>
    <r>
      <rPr>
        <b/>
        <i/>
        <vertAlign val="subscript"/>
        <sz val="10"/>
        <color indexed="8"/>
        <rFont val="Arial"/>
        <family val="2"/>
      </rPr>
      <t>23</t>
    </r>
    <r>
      <rPr>
        <sz val="10"/>
        <color indexed="8"/>
        <rFont val="Arial"/>
        <family val="2"/>
      </rPr>
      <t xml:space="preserve"> =</t>
    </r>
  </si>
  <si>
    <r>
      <t>f</t>
    </r>
    <r>
      <rPr>
        <b/>
        <i/>
        <vertAlign val="subscript"/>
        <sz val="10"/>
        <color indexed="8"/>
        <rFont val="Arial"/>
        <family val="2"/>
      </rPr>
      <t>34</t>
    </r>
    <r>
      <rPr>
        <sz val="10"/>
        <color indexed="8"/>
        <rFont val="Arial"/>
        <family val="2"/>
      </rPr>
      <t xml:space="preserve"> =</t>
    </r>
  </si>
  <si>
    <t>Constant</t>
  </si>
  <si>
    <t>Discharge Coeff.</t>
  </si>
  <si>
    <t>Cross-sectionArea</t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</si>
  <si>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</si>
  <si>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</si>
  <si>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</si>
  <si>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Pipe Length</t>
  </si>
  <si>
    <r>
      <t xml:space="preserve">Average </t>
    </r>
    <r>
      <rPr>
        <i/>
        <sz val="10"/>
        <color indexed="8"/>
        <rFont val="Arial"/>
        <family val="2"/>
      </rPr>
      <t>f</t>
    </r>
    <r>
      <rPr>
        <i/>
        <vertAlign val="subscript"/>
        <sz val="10"/>
        <color indexed="8"/>
        <rFont val="Arial"/>
        <family val="2"/>
      </rPr>
      <t>34</t>
    </r>
  </si>
  <si>
    <r>
      <t>St. Deviation S</t>
    </r>
    <r>
      <rPr>
        <i/>
        <vertAlign val="subscript"/>
        <sz val="10"/>
        <color indexed="8"/>
        <rFont val="Arial"/>
        <family val="2"/>
      </rPr>
      <t>f34</t>
    </r>
  </si>
  <si>
    <t>VELOCITY PROFILE</t>
  </si>
  <si>
    <t>Repeated Measurements (near wall)</t>
  </si>
  <si>
    <r>
      <t>r</t>
    </r>
    <r>
      <rPr>
        <b/>
        <sz val="10"/>
        <color indexed="8"/>
        <rFont val="Times New Roman"/>
        <family val="1"/>
      </rPr>
      <t xml:space="preserve">            (m</t>
    </r>
    <r>
      <rPr>
        <b/>
        <u val="single"/>
        <sz val="10"/>
        <color indexed="8"/>
        <rFont val="Times New Roman"/>
        <family val="1"/>
      </rPr>
      <t>)</t>
    </r>
  </si>
  <si>
    <r>
      <t>z</t>
    </r>
    <r>
      <rPr>
        <b/>
        <i/>
        <vertAlign val="subscript"/>
        <sz val="10"/>
        <color indexed="8"/>
        <rFont val="Times New Roman"/>
        <family val="1"/>
      </rPr>
      <t>SM</t>
    </r>
    <r>
      <rPr>
        <b/>
        <vertAlign val="subscript"/>
        <sz val="9"/>
        <color indexed="8"/>
        <rFont val="Times New Roman"/>
        <family val="1"/>
      </rPr>
      <t>stagnation</t>
    </r>
    <r>
      <rPr>
        <b/>
        <vertAlign val="subscript"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Arial"/>
        <family val="2"/>
      </rPr>
      <t xml:space="preserve">(ft water) </t>
    </r>
  </si>
  <si>
    <r>
      <t>z</t>
    </r>
    <r>
      <rPr>
        <b/>
        <i/>
        <vertAlign val="subscript"/>
        <sz val="10"/>
        <color indexed="8"/>
        <rFont val="Times New Roman"/>
        <family val="1"/>
      </rPr>
      <t>SM</t>
    </r>
    <r>
      <rPr>
        <b/>
        <vertAlign val="subscript"/>
        <sz val="10"/>
        <color indexed="8"/>
        <rFont val="Times New Roman"/>
        <family val="1"/>
      </rPr>
      <t xml:space="preserve"> static      </t>
    </r>
    <r>
      <rPr>
        <b/>
        <sz val="10"/>
        <color indexed="8"/>
        <rFont val="Arial"/>
        <family val="2"/>
      </rPr>
      <t>(ft watre)</t>
    </r>
  </si>
  <si>
    <r>
      <t xml:space="preserve">u        </t>
    </r>
    <r>
      <rPr>
        <b/>
        <sz val="10"/>
        <color indexed="8"/>
        <rFont val="Times New Roman"/>
        <family val="1"/>
      </rPr>
      <t>(m/s)</t>
    </r>
  </si>
  <si>
    <r>
      <t>Measur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"/>
        <family val="2"/>
      </rPr>
      <t>#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</si>
  <si>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 </t>
    </r>
    <r>
      <rPr>
        <vertAlign val="subscript"/>
        <sz val="10"/>
        <color indexed="8"/>
        <rFont val="Arial"/>
        <family val="2"/>
      </rPr>
      <t>stagnation</t>
    </r>
    <r>
      <rPr>
        <i/>
        <vertAlign val="subscript"/>
        <sz val="10"/>
        <color indexed="8"/>
        <rFont val="Arial"/>
        <family val="2"/>
      </rPr>
      <t xml:space="preserve">            </t>
    </r>
    <r>
      <rPr>
        <b/>
        <sz val="10"/>
        <color indexed="8"/>
        <rFont val="Arial"/>
        <family val="2"/>
      </rPr>
      <t>(ft water)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</si>
  <si>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 </t>
    </r>
    <r>
      <rPr>
        <vertAlign val="subscript"/>
        <sz val="10"/>
        <color indexed="8"/>
        <rFont val="Arial"/>
        <family val="2"/>
      </rPr>
      <t>static</t>
    </r>
    <r>
      <rPr>
        <i/>
        <vertAlign val="subscript"/>
        <sz val="10"/>
        <color indexed="8"/>
        <rFont val="Arial"/>
        <family val="2"/>
      </rPr>
      <t xml:space="preserve">           </t>
    </r>
    <r>
      <rPr>
        <sz val="10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>(Ft water)</t>
    </r>
  </si>
  <si>
    <r>
      <t xml:space="preserve">u                               </t>
    </r>
    <r>
      <rPr>
        <b/>
        <sz val="10"/>
        <color indexed="8"/>
        <rFont val="Times New Roman"/>
        <family val="1"/>
      </rPr>
      <t>(m/s)</t>
    </r>
  </si>
  <si>
    <t>Std. Dev</t>
  </si>
  <si>
    <t>1. Experiment summary</t>
  </si>
  <si>
    <t>Test Design:</t>
  </si>
  <si>
    <t>Air flows through a pipe system</t>
  </si>
  <si>
    <t>Lab2 Handout: http://css.engineering.uiowa-</t>
  </si>
  <si>
    <t>.edu/~fluids/Lab/EFDLab2.PDF</t>
  </si>
  <si>
    <t xml:space="preserve">Alternate measurements at various radial positions with repeated measurements. </t>
  </si>
  <si>
    <t xml:space="preserve">measurements. </t>
  </si>
  <si>
    <t>Color code:</t>
  </si>
  <si>
    <t>Sections</t>
  </si>
  <si>
    <t>Comments</t>
  </si>
  <si>
    <t>Enter student data</t>
  </si>
  <si>
    <t>4A. Uncertainty Analysis Equations for Velocity Measurements</t>
  </si>
  <si>
    <t>4A.1 Sensitivity Coefficients</t>
  </si>
  <si>
    <t>s^(-1)</t>
  </si>
  <si>
    <t xml:space="preserve">4A.2 Total Bias of Velocity Profile U   </t>
  </si>
  <si>
    <t>4A.3 Precision Limit</t>
  </si>
  <si>
    <t>4A.4 Total Uncertainty</t>
  </si>
  <si>
    <r>
      <t>q</t>
    </r>
    <r>
      <rPr>
        <b/>
        <vertAlign val="subscript"/>
        <sz val="10"/>
        <rFont val="Arial"/>
        <family val="2"/>
      </rPr>
      <t>ZSMi</t>
    </r>
    <r>
      <rPr>
        <b/>
        <sz val="10"/>
        <rFont val="Arial"/>
        <family val="2"/>
      </rPr>
      <t xml:space="preserve"> (Head, first pressure tap):</t>
    </r>
  </si>
  <si>
    <t>1/m</t>
  </si>
  <si>
    <r>
      <t>q</t>
    </r>
    <r>
      <rPr>
        <b/>
        <vertAlign val="subscript"/>
        <sz val="10"/>
        <rFont val="Arial"/>
        <family val="2"/>
      </rPr>
      <t xml:space="preserve">ZSMj </t>
    </r>
    <r>
      <rPr>
        <b/>
        <sz val="10"/>
        <rFont val="Arial"/>
        <family val="2"/>
      </rPr>
      <t>(Head, second pressure tap):</t>
    </r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</si>
  <si>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(Friction Factor f ):</t>
    </r>
  </si>
  <si>
    <r>
      <t>S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(Standard Deviation of f </t>
    </r>
    <r>
      <rPr>
        <b/>
        <sz val="10"/>
        <rFont val="Arial"/>
        <family val="2"/>
      </rPr>
      <t>):</t>
    </r>
  </si>
  <si>
    <r>
      <t>P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(Friction Factor f ):</t>
    </r>
  </si>
  <si>
    <r>
      <t>% of U</t>
    </r>
    <r>
      <rPr>
        <b/>
        <vertAlign val="subscript"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 xml:space="preserve">G </t>
    </r>
  </si>
  <si>
    <r>
      <t>U</t>
    </r>
    <r>
      <rPr>
        <b/>
        <vertAlign val="subscript"/>
        <sz val="10"/>
        <rFont val="Arial"/>
        <family val="2"/>
      </rPr>
      <t xml:space="preserve">f </t>
    </r>
    <r>
      <rPr>
        <b/>
        <sz val="10"/>
        <rFont val="Arial"/>
        <family val="2"/>
      </rPr>
      <t>(Friction Factor f ):</t>
    </r>
  </si>
  <si>
    <t>4B. Uncertainty Analysis Equations for friction factor</t>
  </si>
  <si>
    <t>4B.1 Sensitivity Coefficients</t>
  </si>
  <si>
    <t xml:space="preserve">4B.2 Total Bias of Friction Factor f   </t>
  </si>
  <si>
    <t>4B.3 Precision Limit</t>
  </si>
  <si>
    <t>4B.4 Total Uncertainty</t>
  </si>
  <si>
    <t xml:space="preserve">Spreadsheet for data acquisition, data reduction and uncertainty analysis for </t>
  </si>
  <si>
    <t>To measure velocity profile and friction factor</t>
  </si>
  <si>
    <t xml:space="preserve"> and compare results with benchmark data.</t>
  </si>
  <si>
    <t>in rough pipe and determine the uncertainties</t>
  </si>
  <si>
    <t xml:space="preserve">                                     Appendix C:</t>
  </si>
  <si>
    <r>
      <t xml:space="preserve"> Measurement of Velocity profile and friction factor in pipe flows  (</t>
    </r>
    <r>
      <rPr>
        <b/>
        <sz val="10"/>
        <color indexed="53"/>
        <rFont val="Arial"/>
        <family val="2"/>
      </rPr>
      <t>smooth pipe</t>
    </r>
    <r>
      <rPr>
        <b/>
        <sz val="10"/>
        <rFont val="Arial"/>
        <family val="2"/>
      </rPr>
      <t>)</t>
    </r>
  </si>
  <si>
    <t>with respect to radial distance. Cells D84-D98 calculates the velocity profile.</t>
  </si>
  <si>
    <t xml:space="preserve">For calculating the flow rate Q (Cell no. G66) first obtain the velocity profile </t>
  </si>
  <si>
    <t>The following example illustrates the procedure for calculating Q using velocity</t>
  </si>
  <si>
    <t xml:space="preserve">integration method. Note: The x axis on the following plot is cell A85 - A91. The </t>
  </si>
  <si>
    <t>Y axis is cell D85 - D91. Once the velocity profile is plotted, fit a 2nd order polynomial</t>
  </si>
  <si>
    <t>curve to the points and display the equation on the chart, as shown below. The y in the</t>
  </si>
  <si>
    <t xml:space="preserve">equation is velocity and the x is radial distance r. Finally the flow rate Q is given by the </t>
  </si>
  <si>
    <t>following formula. Note that the variable x in the integral equation is actually radius.</t>
  </si>
  <si>
    <r>
      <t>Also R</t>
    </r>
    <r>
      <rPr>
        <i/>
        <sz val="10"/>
        <rFont val="Arial"/>
        <family val="2"/>
      </rPr>
      <t>max</t>
    </r>
    <r>
      <rPr>
        <sz val="10"/>
        <rFont val="Arial"/>
        <family val="0"/>
      </rPr>
      <t xml:space="preserve"> is the radius of the pipe. </t>
    </r>
  </si>
  <si>
    <t>Calculated or output values</t>
  </si>
  <si>
    <t xml:space="preserve">Constants </t>
  </si>
  <si>
    <r>
      <t>m</t>
    </r>
    <r>
      <rPr>
        <sz val="10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(kg/m.s) =</t>
    </r>
  </si>
  <si>
    <t>Note: The value in cell G 66 for the flow rate should be approximately</t>
  </si>
  <si>
    <t>0.07 m3/s. Check your flow rate calculation of your value deviates</t>
  </si>
  <si>
    <t>too much from the recommended value.</t>
  </si>
  <si>
    <t>Post-processed data for EFD vs CFD comparison</t>
  </si>
  <si>
    <t>(For CFD Lab1)</t>
  </si>
  <si>
    <t>Pressure drop for EFD vs CFD comparison</t>
  </si>
  <si>
    <t>Tap loc.[m]</t>
  </si>
  <si>
    <t>Axial velocity profile for EFD vs CFD comparison</t>
  </si>
  <si>
    <t>r (m)</t>
  </si>
  <si>
    <t>u (m/s)</t>
  </si>
  <si>
    <t>u: normalize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</si>
  <si>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P [Pa]</t>
    </r>
  </si>
  <si>
    <t xml:space="preserve">Friction factor estimate for EFD vs CFD comparison </t>
  </si>
  <si>
    <r>
      <rPr>
        <b/>
        <i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average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</si>
</sst>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0.000"/>
  </numFmts>
  <fonts count="70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Symbol"/>
      <family val="1"/>
    </font>
    <font>
      <i/>
      <sz val="10"/>
      <color indexed="8"/>
      <name val="Symbol"/>
      <family val="1"/>
    </font>
    <font>
      <i/>
      <vertAlign val="subscript"/>
      <sz val="10"/>
      <color indexed="8"/>
      <name val="Times New Roman"/>
      <family val="1"/>
    </font>
    <font>
      <vertAlign val="superscript"/>
      <sz val="10"/>
      <color indexed="8"/>
      <name val="Arial"/>
      <family val="2"/>
    </font>
    <font>
      <i/>
      <vertAlign val="subscript"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i/>
      <vertAlign val="subscript"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Arial"/>
      <family val="2"/>
    </font>
    <font>
      <b/>
      <i/>
      <vertAlign val="sub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u val="single"/>
      <sz val="10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vertAlign val="subscript"/>
      <sz val="10"/>
      <color indexed="8"/>
      <name val="Arial"/>
      <family val="2"/>
    </font>
    <font>
      <b/>
      <vertAlign val="subscript"/>
      <sz val="10"/>
      <name val="Symbol"/>
      <family val="1"/>
    </font>
    <font>
      <b/>
      <sz val="10"/>
      <color indexed="53"/>
      <name val="Arial"/>
      <family val="2"/>
    </font>
    <font>
      <sz val="12"/>
      <color indexed="8"/>
      <name val="Times New Roman"/>
      <family val="1"/>
    </font>
    <font>
      <i/>
      <sz val="10"/>
      <name val="Arial"/>
      <family val="2"/>
    </font>
    <font>
      <i/>
      <sz val="11"/>
      <color indexed="8"/>
      <name val="Symbol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 diagonalUp="1">
      <left style="thin">
        <color indexed="8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>
        <color indexed="63"/>
      </right>
      <top style="thin"/>
      <bottom style="thin"/>
      <diagonal style="thin">
        <color indexed="8"/>
      </diagonal>
    </border>
    <border diagonalUp="1">
      <left>
        <color indexed="63"/>
      </left>
      <right style="medium">
        <color indexed="8"/>
      </right>
      <top style="thin"/>
      <bottom style="thin"/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NumberFormat="1" applyFill="1" applyBorder="1" applyAlignment="1">
      <alignment/>
    </xf>
    <xf numFmtId="0" fontId="0" fillId="33" borderId="20" xfId="0" applyFill="1" applyBorder="1" applyAlignment="1" quotePrefix="1">
      <alignment/>
    </xf>
    <xf numFmtId="0" fontId="0" fillId="0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5" xfId="0" applyFont="1" applyBorder="1" applyAlignment="1">
      <alignment/>
    </xf>
    <xf numFmtId="0" fontId="1" fillId="0" borderId="22" xfId="0" applyFont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15" xfId="0" applyFill="1" applyBorder="1" applyAlignment="1" quotePrefix="1">
      <alignment/>
    </xf>
    <xf numFmtId="0" fontId="1" fillId="0" borderId="15" xfId="0" applyFont="1" applyBorder="1" applyAlignment="1">
      <alignment horizontal="center"/>
    </xf>
    <xf numFmtId="0" fontId="0" fillId="33" borderId="23" xfId="0" applyFill="1" applyBorder="1" applyAlignment="1" quotePrefix="1">
      <alignment/>
    </xf>
    <xf numFmtId="0" fontId="7" fillId="34" borderId="24" xfId="0" applyFont="1" applyFill="1" applyBorder="1" applyAlignment="1">
      <alignment horizontal="right" vertical="top" wrapText="1"/>
    </xf>
    <xf numFmtId="0" fontId="6" fillId="34" borderId="25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6" fillId="34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right" vertical="top" wrapText="1"/>
    </xf>
    <xf numFmtId="0" fontId="7" fillId="0" borderId="28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8" fillId="0" borderId="29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horizontal="right" vertical="top" wrapText="1"/>
    </xf>
    <xf numFmtId="0" fontId="0" fillId="0" borderId="29" xfId="0" applyBorder="1" applyAlignment="1">
      <alignment/>
    </xf>
    <xf numFmtId="0" fontId="2" fillId="0" borderId="31" xfId="0" applyFont="1" applyBorder="1" applyAlignment="1">
      <alignment horizontal="right"/>
    </xf>
    <xf numFmtId="0" fontId="0" fillId="0" borderId="38" xfId="0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36" xfId="0" applyBorder="1" applyAlignment="1">
      <alignment/>
    </xf>
    <xf numFmtId="0" fontId="0" fillId="0" borderId="38" xfId="0" applyBorder="1" applyAlignment="1">
      <alignment horizontal="right" vertical="top" wrapText="1"/>
    </xf>
    <xf numFmtId="0" fontId="0" fillId="0" borderId="39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right" vertical="top" wrapText="1"/>
    </xf>
    <xf numFmtId="0" fontId="7" fillId="0" borderId="32" xfId="0" applyFont="1" applyBorder="1" applyAlignment="1">
      <alignment horizontal="right" vertical="top" wrapText="1"/>
    </xf>
    <xf numFmtId="0" fontId="0" fillId="0" borderId="41" xfId="0" applyBorder="1" applyAlignment="1">
      <alignment horizontal="right" vertical="top" wrapText="1"/>
    </xf>
    <xf numFmtId="0" fontId="0" fillId="0" borderId="42" xfId="0" applyBorder="1" applyAlignment="1">
      <alignment horizontal="right" vertical="top" wrapText="1"/>
    </xf>
    <xf numFmtId="0" fontId="17" fillId="34" borderId="43" xfId="0" applyFont="1" applyFill="1" applyBorder="1" applyAlignment="1">
      <alignment horizontal="center" vertical="top" wrapText="1"/>
    </xf>
    <xf numFmtId="0" fontId="17" fillId="34" borderId="44" xfId="0" applyFont="1" applyFill="1" applyBorder="1" applyAlignment="1">
      <alignment horizontal="center" vertical="top" wrapText="1"/>
    </xf>
    <xf numFmtId="0" fontId="17" fillId="34" borderId="35" xfId="0" applyFont="1" applyFill="1" applyBorder="1" applyAlignment="1">
      <alignment horizontal="center" vertical="top" wrapText="1"/>
    </xf>
    <xf numFmtId="0" fontId="8" fillId="34" borderId="43" xfId="0" applyFont="1" applyFill="1" applyBorder="1" applyAlignment="1">
      <alignment horizontal="center" vertical="top" wrapText="1"/>
    </xf>
    <xf numFmtId="0" fontId="18" fillId="34" borderId="45" xfId="0" applyFont="1" applyFill="1" applyBorder="1" applyAlignment="1">
      <alignment horizontal="center" vertical="top" wrapText="1"/>
    </xf>
    <xf numFmtId="0" fontId="14" fillId="34" borderId="46" xfId="0" applyFont="1" applyFill="1" applyBorder="1" applyAlignment="1">
      <alignment horizontal="center" vertical="top" wrapText="1"/>
    </xf>
    <xf numFmtId="0" fontId="22" fillId="34" borderId="35" xfId="0" applyFont="1" applyFill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164" fontId="8" fillId="0" borderId="48" xfId="0" applyNumberFormat="1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right" vertical="top" wrapText="1"/>
    </xf>
    <xf numFmtId="0" fontId="0" fillId="0" borderId="33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22" fillId="0" borderId="52" xfId="0" applyFont="1" applyBorder="1" applyAlignment="1">
      <alignment horizontal="right" vertical="top" wrapText="1"/>
    </xf>
    <xf numFmtId="0" fontId="7" fillId="0" borderId="53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35" borderId="33" xfId="0" applyFont="1" applyFill="1" applyBorder="1" applyAlignment="1">
      <alignment horizontal="center" vertical="top" wrapText="1"/>
    </xf>
    <xf numFmtId="0" fontId="0" fillId="35" borderId="54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righ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/>
    </xf>
    <xf numFmtId="0" fontId="0" fillId="0" borderId="56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right" vertical="top" wrapText="1"/>
    </xf>
    <xf numFmtId="0" fontId="0" fillId="0" borderId="57" xfId="0" applyFont="1" applyBorder="1" applyAlignment="1">
      <alignment horizontal="left"/>
    </xf>
    <xf numFmtId="0" fontId="18" fillId="34" borderId="58" xfId="0" applyFont="1" applyFill="1" applyBorder="1" applyAlignment="1">
      <alignment horizontal="center" vertical="top" wrapText="1"/>
    </xf>
    <xf numFmtId="0" fontId="18" fillId="34" borderId="59" xfId="0" applyFont="1" applyFill="1" applyBorder="1" applyAlignment="1">
      <alignment horizontal="center" vertical="top" wrapText="1"/>
    </xf>
    <xf numFmtId="0" fontId="6" fillId="35" borderId="58" xfId="0" applyFont="1" applyFill="1" applyBorder="1" applyAlignment="1">
      <alignment horizontal="center" vertical="top" wrapText="1"/>
    </xf>
    <xf numFmtId="167" fontId="7" fillId="0" borderId="43" xfId="0" applyNumberFormat="1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3" xfId="0" applyFont="1" applyBorder="1" applyAlignment="1">
      <alignment vertical="top" wrapText="1"/>
    </xf>
    <xf numFmtId="167" fontId="7" fillId="0" borderId="60" xfId="0" applyNumberFormat="1" applyFont="1" applyBorder="1" applyAlignment="1">
      <alignment horizontal="center" vertical="top" wrapText="1"/>
    </xf>
    <xf numFmtId="0" fontId="7" fillId="0" borderId="61" xfId="0" applyFont="1" applyBorder="1" applyAlignment="1">
      <alignment vertical="top" wrapText="1"/>
    </xf>
    <xf numFmtId="167" fontId="7" fillId="0" borderId="41" xfId="0" applyNumberFormat="1" applyFont="1" applyBorder="1" applyAlignment="1">
      <alignment horizontal="center" vertical="top" wrapText="1"/>
    </xf>
    <xf numFmtId="0" fontId="1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Font="1" applyBorder="1" applyAlignment="1">
      <alignment/>
    </xf>
    <xf numFmtId="0" fontId="0" fillId="36" borderId="13" xfId="0" applyFill="1" applyBorder="1" applyAlignment="1">
      <alignment/>
    </xf>
    <xf numFmtId="0" fontId="0" fillId="36" borderId="73" xfId="0" applyFill="1" applyBorder="1" applyAlignment="1">
      <alignment/>
    </xf>
    <xf numFmtId="0" fontId="0" fillId="36" borderId="68" xfId="0" applyFill="1" applyBorder="1" applyAlignment="1">
      <alignment/>
    </xf>
    <xf numFmtId="0" fontId="0" fillId="36" borderId="69" xfId="0" applyFill="1" applyBorder="1" applyAlignment="1">
      <alignment/>
    </xf>
    <xf numFmtId="0" fontId="0" fillId="36" borderId="7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70" xfId="0" applyFill="1" applyBorder="1" applyAlignment="1">
      <alignment/>
    </xf>
    <xf numFmtId="0" fontId="0" fillId="36" borderId="75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71" xfId="0" applyFill="1" applyBorder="1" applyAlignment="1">
      <alignment/>
    </xf>
    <xf numFmtId="0" fontId="0" fillId="37" borderId="34" xfId="0" applyFont="1" applyFill="1" applyBorder="1" applyAlignment="1">
      <alignment horizontal="center" vertical="top" wrapText="1"/>
    </xf>
    <xf numFmtId="0" fontId="7" fillId="37" borderId="34" xfId="0" applyFont="1" applyFill="1" applyBorder="1" applyAlignment="1">
      <alignment horizontal="center" vertical="top" wrapText="1"/>
    </xf>
    <xf numFmtId="165" fontId="7" fillId="37" borderId="76" xfId="0" applyNumberFormat="1" applyFont="1" applyFill="1" applyBorder="1" applyAlignment="1">
      <alignment horizontal="left" vertical="top" wrapText="1"/>
    </xf>
    <xf numFmtId="11" fontId="0" fillId="37" borderId="77" xfId="0" applyNumberFormat="1" applyFont="1" applyFill="1" applyBorder="1" applyAlignment="1">
      <alignment horizontal="left" vertical="top" wrapText="1"/>
    </xf>
    <xf numFmtId="165" fontId="8" fillId="37" borderId="45" xfId="0" applyNumberFormat="1" applyFont="1" applyFill="1" applyBorder="1" applyAlignment="1">
      <alignment horizontal="center" vertical="top" wrapText="1"/>
    </xf>
    <xf numFmtId="165" fontId="8" fillId="37" borderId="52" xfId="0" applyNumberFormat="1" applyFont="1" applyFill="1" applyBorder="1" applyAlignment="1">
      <alignment horizontal="center" vertical="top" wrapText="1"/>
    </xf>
    <xf numFmtId="0" fontId="0" fillId="37" borderId="33" xfId="0" applyFill="1" applyBorder="1" applyAlignment="1">
      <alignment/>
    </xf>
    <xf numFmtId="0" fontId="0" fillId="37" borderId="56" xfId="0" applyFill="1" applyBorder="1" applyAlignment="1">
      <alignment/>
    </xf>
    <xf numFmtId="0" fontId="1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>
      <alignment/>
    </xf>
    <xf numFmtId="0" fontId="1" fillId="38" borderId="78" xfId="0" applyFont="1" applyFill="1" applyBorder="1" applyAlignment="1">
      <alignment/>
    </xf>
    <xf numFmtId="0" fontId="0" fillId="38" borderId="79" xfId="0" applyFill="1" applyBorder="1" applyAlignment="1">
      <alignment/>
    </xf>
    <xf numFmtId="0" fontId="0" fillId="38" borderId="0" xfId="0" applyFill="1" applyBorder="1" applyAlignment="1">
      <alignment/>
    </xf>
    <xf numFmtId="0" fontId="1" fillId="38" borderId="80" xfId="0" applyFont="1" applyFill="1" applyBorder="1" applyAlignment="1">
      <alignment/>
    </xf>
    <xf numFmtId="0" fontId="0" fillId="39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3" borderId="81" xfId="0" applyFill="1" applyBorder="1" applyAlignment="1">
      <alignment/>
    </xf>
    <xf numFmtId="2" fontId="0" fillId="33" borderId="81" xfId="0" applyNumberFormat="1" applyFill="1" applyBorder="1" applyAlignment="1">
      <alignment/>
    </xf>
    <xf numFmtId="0" fontId="0" fillId="38" borderId="0" xfId="0" applyFont="1" applyFill="1" applyAlignment="1">
      <alignment/>
    </xf>
    <xf numFmtId="0" fontId="18" fillId="34" borderId="82" xfId="0" applyFont="1" applyFill="1" applyBorder="1" applyAlignment="1">
      <alignment horizontal="center" vertical="top" wrapText="1"/>
    </xf>
    <xf numFmtId="0" fontId="18" fillId="34" borderId="83" xfId="0" applyFont="1" applyFill="1" applyBorder="1" applyAlignment="1">
      <alignment horizontal="center" vertical="top" wrapText="1"/>
    </xf>
    <xf numFmtId="0" fontId="0" fillId="37" borderId="46" xfId="0" applyFill="1" applyBorder="1" applyAlignment="1">
      <alignment/>
    </xf>
    <xf numFmtId="167" fontId="7" fillId="0" borderId="58" xfId="0" applyNumberFormat="1" applyFont="1" applyFill="1" applyBorder="1" applyAlignment="1">
      <alignment horizontal="center" vertical="top" wrapText="1"/>
    </xf>
    <xf numFmtId="165" fontId="8" fillId="40" borderId="84" xfId="0" applyNumberFormat="1" applyFont="1" applyFill="1" applyBorder="1" applyAlignment="1">
      <alignment horizontal="center" vertical="top" wrapText="1"/>
    </xf>
    <xf numFmtId="164" fontId="8" fillId="40" borderId="35" xfId="0" applyNumberFormat="1" applyFont="1" applyFill="1" applyBorder="1" applyAlignment="1">
      <alignment horizontal="center" vertical="top" wrapText="1"/>
    </xf>
    <xf numFmtId="164" fontId="8" fillId="40" borderId="44" xfId="0" applyNumberFormat="1" applyFont="1" applyFill="1" applyBorder="1" applyAlignment="1">
      <alignment horizontal="center" vertical="top" wrapText="1"/>
    </xf>
    <xf numFmtId="164" fontId="8" fillId="40" borderId="77" xfId="0" applyNumberFormat="1" applyFont="1" applyFill="1" applyBorder="1" applyAlignment="1">
      <alignment horizontal="center" vertical="top" wrapText="1"/>
    </xf>
    <xf numFmtId="164" fontId="8" fillId="40" borderId="45" xfId="0" applyNumberFormat="1" applyFont="1" applyFill="1" applyBorder="1" applyAlignment="1">
      <alignment horizontal="center" vertical="top" wrapText="1"/>
    </xf>
    <xf numFmtId="167" fontId="0" fillId="40" borderId="0" xfId="0" applyNumberFormat="1" applyFill="1" applyAlignment="1">
      <alignment horizontal="center"/>
    </xf>
    <xf numFmtId="165" fontId="8" fillId="40" borderId="85" xfId="0" applyNumberFormat="1" applyFont="1" applyFill="1" applyBorder="1" applyAlignment="1">
      <alignment horizontal="center" vertical="top" wrapText="1"/>
    </xf>
    <xf numFmtId="0" fontId="0" fillId="40" borderId="13" xfId="0" applyFill="1" applyBorder="1" applyAlignment="1">
      <alignment/>
    </xf>
    <xf numFmtId="0" fontId="1" fillId="0" borderId="0" xfId="0" applyFont="1" applyFill="1" applyBorder="1" applyAlignment="1">
      <alignment/>
    </xf>
    <xf numFmtId="164" fontId="0" fillId="40" borderId="15" xfId="0" applyNumberFormat="1" applyFill="1" applyBorder="1" applyAlignment="1">
      <alignment/>
    </xf>
    <xf numFmtId="164" fontId="0" fillId="40" borderId="15" xfId="0" applyNumberFormat="1" applyFill="1" applyBorder="1" applyAlignment="1" quotePrefix="1">
      <alignment/>
    </xf>
    <xf numFmtId="164" fontId="0" fillId="40" borderId="71" xfId="0" applyNumberFormat="1" applyFill="1" applyBorder="1" applyAlignment="1">
      <alignment/>
    </xf>
    <xf numFmtId="166" fontId="0" fillId="40" borderId="15" xfId="0" applyNumberFormat="1" applyFill="1" applyBorder="1" applyAlignment="1">
      <alignment horizontal="center"/>
    </xf>
    <xf numFmtId="0" fontId="1" fillId="41" borderId="0" xfId="0" applyFont="1" applyFill="1" applyAlignment="1">
      <alignment/>
    </xf>
    <xf numFmtId="0" fontId="1" fillId="0" borderId="68" xfId="0" applyFont="1" applyFill="1" applyBorder="1" applyAlignment="1">
      <alignment/>
    </xf>
    <xf numFmtId="0" fontId="0" fillId="0" borderId="0" xfId="0" applyFill="1" applyAlignment="1">
      <alignment/>
    </xf>
    <xf numFmtId="0" fontId="7" fillId="36" borderId="25" xfId="0" applyFont="1" applyFill="1" applyBorder="1" applyAlignment="1">
      <alignment vertical="top" wrapText="1"/>
    </xf>
    <xf numFmtId="0" fontId="0" fillId="36" borderId="24" xfId="0" applyFill="1" applyBorder="1" applyAlignment="1">
      <alignment vertical="top" wrapText="1"/>
    </xf>
    <xf numFmtId="0" fontId="0" fillId="36" borderId="27" xfId="0" applyFill="1" applyBorder="1" applyAlignment="1">
      <alignment vertical="top" wrapText="1"/>
    </xf>
    <xf numFmtId="165" fontId="8" fillId="40" borderId="84" xfId="0" applyNumberFormat="1" applyFont="1" applyFill="1" applyBorder="1" applyAlignment="1">
      <alignment horizontal="center" vertical="top" wrapText="1"/>
    </xf>
    <xf numFmtId="165" fontId="8" fillId="40" borderId="31" xfId="0" applyNumberFormat="1" applyFont="1" applyFill="1" applyBorder="1" applyAlignment="1">
      <alignment horizontal="center" vertical="top" wrapText="1"/>
    </xf>
    <xf numFmtId="165" fontId="0" fillId="40" borderId="31" xfId="0" applyNumberFormat="1" applyFill="1" applyBorder="1" applyAlignment="1">
      <alignment horizontal="center" vertical="top" wrapText="1"/>
    </xf>
    <xf numFmtId="165" fontId="0" fillId="40" borderId="35" xfId="0" applyNumberFormat="1" applyFill="1" applyBorder="1" applyAlignment="1">
      <alignment horizontal="center" vertical="top" wrapText="1"/>
    </xf>
    <xf numFmtId="165" fontId="8" fillId="40" borderId="39" xfId="0" applyNumberFormat="1" applyFont="1" applyFill="1" applyBorder="1" applyAlignment="1">
      <alignment horizontal="center" vertical="top" wrapText="1"/>
    </xf>
    <xf numFmtId="165" fontId="8" fillId="40" borderId="86" xfId="0" applyNumberFormat="1" applyFont="1" applyFill="1" applyBorder="1" applyAlignment="1">
      <alignment horizontal="center" vertical="top" wrapText="1"/>
    </xf>
    <xf numFmtId="165" fontId="0" fillId="40" borderId="86" xfId="0" applyNumberFormat="1" applyFill="1" applyBorder="1" applyAlignment="1">
      <alignment horizontal="center" vertical="top" wrapText="1"/>
    </xf>
    <xf numFmtId="165" fontId="0" fillId="40" borderId="77" xfId="0" applyNumberFormat="1" applyFill="1" applyBorder="1" applyAlignment="1">
      <alignment horizontal="center" vertical="top" wrapText="1"/>
    </xf>
    <xf numFmtId="0" fontId="0" fillId="37" borderId="34" xfId="0" applyFill="1" applyBorder="1" applyAlignment="1">
      <alignment/>
    </xf>
    <xf numFmtId="0" fontId="0" fillId="37" borderId="87" xfId="0" applyFill="1" applyBorder="1" applyAlignment="1">
      <alignment/>
    </xf>
    <xf numFmtId="0" fontId="0" fillId="37" borderId="88" xfId="0" applyFill="1" applyBorder="1" applyAlignment="1">
      <alignment/>
    </xf>
    <xf numFmtId="0" fontId="0" fillId="37" borderId="89" xfId="0" applyFill="1" applyBorder="1" applyAlignment="1">
      <alignment/>
    </xf>
    <xf numFmtId="0" fontId="0" fillId="37" borderId="90" xfId="0" applyFill="1" applyBorder="1" applyAlignment="1">
      <alignment/>
    </xf>
    <xf numFmtId="0" fontId="0" fillId="37" borderId="91" xfId="0" applyFill="1" applyBorder="1" applyAlignment="1">
      <alignment/>
    </xf>
    <xf numFmtId="0" fontId="6" fillId="34" borderId="25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7" fillId="34" borderId="24" xfId="0" applyFont="1" applyFill="1" applyBorder="1" applyAlignment="1">
      <alignment horizontal="center" vertical="top" wrapText="1"/>
    </xf>
    <xf numFmtId="0" fontId="17" fillId="34" borderId="27" xfId="0" applyFont="1" applyFill="1" applyBorder="1" applyAlignment="1">
      <alignment horizontal="center" vertical="top" wrapText="1"/>
    </xf>
    <xf numFmtId="0" fontId="14" fillId="34" borderId="59" xfId="0" applyFont="1" applyFill="1" applyBorder="1" applyAlignment="1">
      <alignment horizontal="center" vertical="top" wrapText="1"/>
    </xf>
    <xf numFmtId="0" fontId="14" fillId="34" borderId="92" xfId="0" applyFont="1" applyFill="1" applyBorder="1" applyAlignment="1">
      <alignment horizontal="center" vertical="top" wrapText="1"/>
    </xf>
    <xf numFmtId="0" fontId="18" fillId="34" borderId="59" xfId="0" applyFont="1" applyFill="1" applyBorder="1" applyAlignment="1">
      <alignment horizontal="center" vertical="top" wrapText="1"/>
    </xf>
    <xf numFmtId="0" fontId="0" fillId="34" borderId="27" xfId="0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7" fillId="0" borderId="93" xfId="0" applyFont="1" applyBorder="1" applyAlignment="1">
      <alignment horizontal="center" vertical="top" wrapText="1"/>
    </xf>
    <xf numFmtId="0" fontId="7" fillId="0" borderId="94" xfId="0" applyFont="1" applyBorder="1" applyAlignment="1">
      <alignment horizontal="center" vertical="top" wrapText="1"/>
    </xf>
    <xf numFmtId="0" fontId="8" fillId="37" borderId="34" xfId="0" applyFont="1" applyFill="1" applyBorder="1" applyAlignment="1">
      <alignment horizontal="center" vertical="top" wrapText="1"/>
    </xf>
    <xf numFmtId="0" fontId="8" fillId="37" borderId="87" xfId="0" applyFont="1" applyFill="1" applyBorder="1" applyAlignment="1">
      <alignment horizontal="center" vertical="top" wrapText="1"/>
    </xf>
    <xf numFmtId="0" fontId="0" fillId="0" borderId="73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53" xfId="0" applyBorder="1" applyAlignment="1">
      <alignment/>
    </xf>
    <xf numFmtId="0" fontId="7" fillId="0" borderId="97" xfId="0" applyFont="1" applyBorder="1" applyAlignment="1">
      <alignment horizontal="right" vertical="top" wrapText="1"/>
    </xf>
    <xf numFmtId="0" fontId="7" fillId="0" borderId="98" xfId="0" applyFont="1" applyBorder="1" applyAlignment="1">
      <alignment horizontal="right" vertical="top" wrapText="1"/>
    </xf>
    <xf numFmtId="0" fontId="7" fillId="0" borderId="91" xfId="0" applyFont="1" applyBorder="1" applyAlignment="1">
      <alignment horizontal="right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7" fillId="0" borderId="99" xfId="0" applyFont="1" applyBorder="1" applyAlignment="1">
      <alignment horizontal="right" vertical="top" wrapText="1"/>
    </xf>
    <xf numFmtId="0" fontId="7" fillId="0" borderId="36" xfId="0" applyFont="1" applyBorder="1" applyAlignment="1">
      <alignment horizontal="right" vertical="top" wrapText="1"/>
    </xf>
    <xf numFmtId="0" fontId="7" fillId="0" borderId="86" xfId="0" applyFont="1" applyBorder="1" applyAlignment="1">
      <alignment horizontal="right" vertical="top" wrapText="1"/>
    </xf>
    <xf numFmtId="0" fontId="7" fillId="0" borderId="100" xfId="0" applyFont="1" applyBorder="1" applyAlignment="1">
      <alignment horizontal="center" vertical="top" wrapText="1"/>
    </xf>
    <xf numFmtId="0" fontId="7" fillId="0" borderId="87" xfId="0" applyFont="1" applyBorder="1" applyAlignment="1">
      <alignment horizontal="center" vertical="top" wrapText="1"/>
    </xf>
    <xf numFmtId="0" fontId="0" fillId="35" borderId="32" xfId="0" applyFont="1" applyFill="1" applyBorder="1" applyAlignment="1">
      <alignment horizontal="center" vertical="top" wrapText="1"/>
    </xf>
    <xf numFmtId="0" fontId="0" fillId="35" borderId="33" xfId="0" applyFont="1" applyFill="1" applyBorder="1" applyAlignment="1">
      <alignment horizontal="center" vertical="top" wrapText="1"/>
    </xf>
    <xf numFmtId="0" fontId="7" fillId="0" borderId="101" xfId="0" applyFont="1" applyBorder="1" applyAlignment="1">
      <alignment horizontal="center" vertical="top" wrapText="1"/>
    </xf>
    <xf numFmtId="0" fontId="7" fillId="0" borderId="102" xfId="0" applyFont="1" applyBorder="1" applyAlignment="1">
      <alignment horizontal="center" vertical="top" wrapText="1"/>
    </xf>
    <xf numFmtId="0" fontId="7" fillId="0" borderId="103" xfId="0" applyFont="1" applyBorder="1" applyAlignment="1">
      <alignment horizontal="center" vertical="top" wrapText="1"/>
    </xf>
    <xf numFmtId="0" fontId="7" fillId="0" borderId="104" xfId="0" applyFont="1" applyBorder="1" applyAlignment="1">
      <alignment horizontal="center" vertical="top" wrapText="1"/>
    </xf>
    <xf numFmtId="0" fontId="7" fillId="0" borderId="105" xfId="0" applyFont="1" applyBorder="1" applyAlignment="1">
      <alignment horizontal="center" vertical="top" wrapText="1"/>
    </xf>
    <xf numFmtId="0" fontId="7" fillId="0" borderId="106" xfId="0" applyFont="1" applyBorder="1" applyAlignment="1">
      <alignment horizontal="center" vertical="top" wrapText="1"/>
    </xf>
    <xf numFmtId="0" fontId="7" fillId="0" borderId="107" xfId="0" applyFont="1" applyBorder="1" applyAlignment="1">
      <alignment horizontal="center" vertical="top" wrapText="1"/>
    </xf>
    <xf numFmtId="0" fontId="7" fillId="0" borderId="108" xfId="0" applyFont="1" applyBorder="1" applyAlignment="1">
      <alignment horizontal="center" vertical="top" wrapText="1"/>
    </xf>
    <xf numFmtId="0" fontId="18" fillId="34" borderId="78" xfId="0" applyFont="1" applyFill="1" applyBorder="1" applyAlignment="1">
      <alignment horizontal="center" vertical="top" wrapText="1"/>
    </xf>
    <xf numFmtId="0" fontId="18" fillId="34" borderId="109" xfId="0" applyFont="1" applyFill="1" applyBorder="1" applyAlignment="1">
      <alignment horizontal="center" vertical="top" wrapText="1"/>
    </xf>
    <xf numFmtId="0" fontId="21" fillId="34" borderId="105" xfId="0" applyFont="1" applyFill="1" applyBorder="1" applyAlignment="1">
      <alignment horizontal="center" vertical="top" wrapText="1"/>
    </xf>
    <xf numFmtId="0" fontId="8" fillId="34" borderId="87" xfId="0" applyFont="1" applyFill="1" applyBorder="1" applyAlignment="1">
      <alignment horizontal="center" vertical="top" wrapText="1"/>
    </xf>
    <xf numFmtId="0" fontId="14" fillId="34" borderId="34" xfId="0" applyFont="1" applyFill="1" applyBorder="1" applyAlignment="1">
      <alignment horizontal="center" vertical="top" wrapText="1"/>
    </xf>
    <xf numFmtId="0" fontId="14" fillId="34" borderId="87" xfId="0" applyFont="1" applyFill="1" applyBorder="1" applyAlignment="1">
      <alignment horizontal="center" vertical="top" wrapText="1"/>
    </xf>
    <xf numFmtId="0" fontId="7" fillId="0" borderId="110" xfId="0" applyFont="1" applyBorder="1" applyAlignment="1">
      <alignment horizontal="center" vertical="top" wrapText="1"/>
    </xf>
    <xf numFmtId="0" fontId="7" fillId="0" borderId="111" xfId="0" applyFont="1" applyBorder="1" applyAlignment="1">
      <alignment horizontal="center" vertical="top" wrapText="1"/>
    </xf>
    <xf numFmtId="0" fontId="17" fillId="34" borderId="112" xfId="0" applyFont="1" applyFill="1" applyBorder="1" applyAlignment="1">
      <alignment horizontal="center" vertical="top" wrapText="1"/>
    </xf>
    <xf numFmtId="0" fontId="17" fillId="34" borderId="113" xfId="0" applyFont="1" applyFill="1" applyBorder="1" applyAlignment="1">
      <alignment horizontal="center" vertical="top" wrapText="1"/>
    </xf>
    <xf numFmtId="0" fontId="17" fillId="34" borderId="48" xfId="0" applyFont="1" applyFill="1" applyBorder="1" applyAlignment="1">
      <alignment horizontal="center" vertical="top" wrapText="1"/>
    </xf>
    <xf numFmtId="0" fontId="17" fillId="34" borderId="30" xfId="0" applyFont="1" applyFill="1" applyBorder="1" applyAlignment="1">
      <alignment horizontal="center" vertical="top" wrapText="1"/>
    </xf>
    <xf numFmtId="0" fontId="17" fillId="34" borderId="35" xfId="0" applyFont="1" applyFill="1" applyBorder="1" applyAlignment="1">
      <alignment horizontal="center" vertical="top" wrapText="1"/>
    </xf>
    <xf numFmtId="0" fontId="7" fillId="0" borderId="114" xfId="0" applyFont="1" applyBorder="1" applyAlignment="1">
      <alignment horizontal="right" vertical="top" wrapText="1"/>
    </xf>
    <xf numFmtId="0" fontId="0" fillId="0" borderId="66" xfId="0" applyBorder="1" applyAlignment="1">
      <alignment horizontal="right" vertical="top" wrapText="1"/>
    </xf>
    <xf numFmtId="0" fontId="7" fillId="40" borderId="115" xfId="0" applyFont="1" applyFill="1" applyBorder="1" applyAlignment="1">
      <alignment horizontal="left" vertical="top" wrapText="1"/>
    </xf>
    <xf numFmtId="0" fontId="0" fillId="40" borderId="116" xfId="0" applyFill="1" applyBorder="1" applyAlignment="1">
      <alignment vertical="top" wrapText="1"/>
    </xf>
    <xf numFmtId="0" fontId="0" fillId="40" borderId="117" xfId="0" applyFill="1" applyBorder="1" applyAlignment="1">
      <alignment vertical="top" wrapText="1"/>
    </xf>
    <xf numFmtId="164" fontId="8" fillId="37" borderId="118" xfId="0" applyNumberFormat="1" applyFont="1" applyFill="1" applyBorder="1" applyAlignment="1">
      <alignment horizontal="center" vertical="top" wrapText="1"/>
    </xf>
    <xf numFmtId="164" fontId="0" fillId="37" borderId="117" xfId="0" applyNumberFormat="1" applyFill="1" applyBorder="1" applyAlignment="1">
      <alignment horizontal="center" vertical="top" wrapText="1"/>
    </xf>
    <xf numFmtId="0" fontId="9" fillId="40" borderId="119" xfId="0" applyNumberFormat="1" applyFont="1" applyFill="1" applyBorder="1" applyAlignment="1">
      <alignment vertical="top" wrapText="1"/>
    </xf>
    <xf numFmtId="0" fontId="0" fillId="40" borderId="120" xfId="0" applyFill="1" applyBorder="1" applyAlignment="1">
      <alignment vertical="top" wrapText="1"/>
    </xf>
    <xf numFmtId="0" fontId="7" fillId="0" borderId="121" xfId="0" applyFont="1" applyBorder="1" applyAlignment="1">
      <alignment horizontal="center" vertical="top" wrapText="1"/>
    </xf>
    <xf numFmtId="0" fontId="7" fillId="0" borderId="113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15" fillId="0" borderId="121" xfId="0" applyFont="1" applyBorder="1" applyAlignment="1">
      <alignment horizontal="center" vertical="top" wrapText="1"/>
    </xf>
    <xf numFmtId="0" fontId="0" fillId="0" borderId="113" xfId="0" applyBorder="1" applyAlignment="1">
      <alignment horizontal="center" vertical="top" wrapText="1"/>
    </xf>
    <xf numFmtId="0" fontId="9" fillId="0" borderId="113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7" fillId="0" borderId="122" xfId="0" applyFont="1" applyBorder="1" applyAlignment="1">
      <alignment horizontal="right" vertical="top" wrapText="1"/>
    </xf>
    <xf numFmtId="0" fontId="0" fillId="0" borderId="79" xfId="0" applyFont="1" applyBorder="1" applyAlignment="1">
      <alignment horizontal="right" vertical="top" wrapText="1"/>
    </xf>
    <xf numFmtId="0" fontId="7" fillId="37" borderId="78" xfId="0" applyFont="1" applyFill="1" applyBorder="1" applyAlignment="1">
      <alignment horizontal="left" vertical="top" wrapText="1"/>
    </xf>
    <xf numFmtId="0" fontId="0" fillId="37" borderId="119" xfId="0" applyFill="1" applyBorder="1" applyAlignment="1">
      <alignment vertical="top" wrapText="1"/>
    </xf>
    <xf numFmtId="0" fontId="0" fillId="37" borderId="120" xfId="0" applyFill="1" applyBorder="1" applyAlignment="1">
      <alignment vertical="top" wrapText="1"/>
    </xf>
    <xf numFmtId="0" fontId="0" fillId="0" borderId="123" xfId="0" applyBorder="1" applyAlignment="1">
      <alignment vertical="top" wrapText="1"/>
    </xf>
    <xf numFmtId="0" fontId="0" fillId="0" borderId="124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5" xfId="0" applyBorder="1" applyAlignment="1">
      <alignment vertical="top" wrapText="1"/>
    </xf>
    <xf numFmtId="0" fontId="9" fillId="0" borderId="126" xfId="0" applyNumberFormat="1" applyFont="1" applyBorder="1" applyAlignment="1">
      <alignment vertical="top" wrapText="1"/>
    </xf>
    <xf numFmtId="0" fontId="0" fillId="0" borderId="127" xfId="0" applyBorder="1" applyAlignment="1">
      <alignment vertical="top" wrapText="1"/>
    </xf>
    <xf numFmtId="0" fontId="0" fillId="0" borderId="79" xfId="0" applyBorder="1" applyAlignment="1">
      <alignment horizontal="right" vertical="top" wrapText="1"/>
    </xf>
    <xf numFmtId="11" fontId="9" fillId="0" borderId="126" xfId="0" applyNumberFormat="1" applyFont="1" applyBorder="1" applyAlignment="1">
      <alignment vertical="top" wrapText="1"/>
    </xf>
    <xf numFmtId="0" fontId="7" fillId="0" borderId="84" xfId="0" applyFont="1" applyBorder="1" applyAlignment="1">
      <alignment horizontal="left" vertical="top" wrapText="1"/>
    </xf>
    <xf numFmtId="0" fontId="0" fillId="0" borderId="30" xfId="0" applyBorder="1" applyAlignment="1">
      <alignment horizontal="left"/>
    </xf>
    <xf numFmtId="0" fontId="9" fillId="0" borderId="37" xfId="0" applyFont="1" applyBorder="1" applyAlignment="1">
      <alignment horizontal="right" vertical="top" wrapText="1"/>
    </xf>
    <xf numFmtId="0" fontId="9" fillId="0" borderId="87" xfId="0" applyFont="1" applyBorder="1" applyAlignment="1">
      <alignment horizontal="right" vertical="top" wrapText="1"/>
    </xf>
    <xf numFmtId="0" fontId="32" fillId="0" borderId="99" xfId="0" applyFont="1" applyBorder="1" applyAlignment="1">
      <alignment horizontal="right" vertical="top" wrapText="1"/>
    </xf>
    <xf numFmtId="0" fontId="10" fillId="0" borderId="86" xfId="0" applyFont="1" applyBorder="1" applyAlignment="1">
      <alignment horizontal="right" vertical="top" wrapText="1"/>
    </xf>
    <xf numFmtId="0" fontId="6" fillId="34" borderId="78" xfId="0" applyFont="1" applyFill="1" applyBorder="1" applyAlignment="1" applyProtection="1">
      <alignment vertical="top" wrapText="1"/>
      <protection locked="0"/>
    </xf>
    <xf numFmtId="0" fontId="6" fillId="34" borderId="119" xfId="0" applyFont="1" applyFill="1" applyBorder="1" applyAlignment="1" applyProtection="1">
      <alignment vertical="top" wrapText="1"/>
      <protection locked="0"/>
    </xf>
    <xf numFmtId="0" fontId="7" fillId="34" borderId="119" xfId="0" applyFont="1" applyFill="1" applyBorder="1" applyAlignment="1">
      <alignment horizontal="right" vertical="top" wrapText="1"/>
    </xf>
    <xf numFmtId="0" fontId="7" fillId="34" borderId="79" xfId="0" applyFont="1" applyFill="1" applyBorder="1" applyAlignment="1">
      <alignment horizontal="right" vertical="top" wrapText="1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29" xfId="0" applyBorder="1" applyAlignment="1">
      <alignment horizontal="center"/>
    </xf>
    <xf numFmtId="3" fontId="0" fillId="0" borderId="84" xfId="0" applyNumberFormat="1" applyBorder="1" applyAlignment="1">
      <alignment horizontal="left"/>
    </xf>
    <xf numFmtId="0" fontId="0" fillId="0" borderId="36" xfId="0" applyBorder="1" applyAlignment="1">
      <alignment horizontal="right" vertical="top" wrapText="1"/>
    </xf>
    <xf numFmtId="0" fontId="0" fillId="0" borderId="86" xfId="0" applyBorder="1" applyAlignment="1">
      <alignment horizontal="right"/>
    </xf>
    <xf numFmtId="0" fontId="1" fillId="0" borderId="130" xfId="0" applyFont="1" applyBorder="1" applyAlignment="1">
      <alignment horizontal="center"/>
    </xf>
    <xf numFmtId="0" fontId="1" fillId="0" borderId="131" xfId="0" applyFont="1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6" fillId="34" borderId="24" xfId="0" applyFont="1" applyFill="1" applyBorder="1" applyAlignment="1">
      <alignment vertical="top" wrapText="1"/>
    </xf>
    <xf numFmtId="0" fontId="7" fillId="0" borderId="38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42" xfId="0" applyBorder="1" applyAlignment="1">
      <alignment horizontal="right"/>
    </xf>
    <xf numFmtId="0" fontId="1" fillId="42" borderId="13" xfId="0" applyFont="1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78" xfId="0" applyFill="1" applyBorder="1" applyAlignment="1">
      <alignment/>
    </xf>
    <xf numFmtId="0" fontId="0" fillId="0" borderId="133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43" borderId="13" xfId="0" applyFill="1" applyBorder="1" applyAlignment="1">
      <alignment horizontal="center"/>
    </xf>
    <xf numFmtId="0" fontId="0" fillId="0" borderId="123" xfId="0" applyBorder="1" applyAlignment="1">
      <alignment/>
    </xf>
    <xf numFmtId="0" fontId="1" fillId="0" borderId="13" xfId="0" applyFont="1" applyBorder="1" applyAlignment="1">
      <alignment/>
    </xf>
    <xf numFmtId="0" fontId="0" fillId="0" borderId="133" xfId="0" applyBorder="1" applyAlignment="1">
      <alignment/>
    </xf>
    <xf numFmtId="167" fontId="0" fillId="0" borderId="13" xfId="0" applyNumberFormat="1" applyBorder="1" applyAlignment="1">
      <alignment horizontal="center"/>
    </xf>
    <xf numFmtId="0" fontId="1" fillId="42" borderId="78" xfId="0" applyFont="1" applyFill="1" applyBorder="1" applyAlignment="1">
      <alignment/>
    </xf>
    <xf numFmtId="0" fontId="0" fillId="42" borderId="119" xfId="0" applyFill="1" applyBorder="1" applyAlignment="1">
      <alignment/>
    </xf>
    <xf numFmtId="0" fontId="0" fillId="42" borderId="79" xfId="0" applyFill="1" applyBorder="1" applyAlignment="1">
      <alignment/>
    </xf>
    <xf numFmtId="0" fontId="0" fillId="0" borderId="119" xfId="0" applyFill="1" applyBorder="1" applyAlignment="1">
      <alignment/>
    </xf>
    <xf numFmtId="0" fontId="0" fillId="0" borderId="119" xfId="0" applyBorder="1" applyAlignment="1">
      <alignment/>
    </xf>
    <xf numFmtId="0" fontId="1" fillId="0" borderId="78" xfId="0" applyFont="1" applyBorder="1" applyAlignment="1">
      <alignment horizontal="center"/>
    </xf>
    <xf numFmtId="164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Relationship Id="rId3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Relationship Id="rId6" Type="http://schemas.openxmlformats.org/officeDocument/2006/relationships/image" Target="../media/image20.emf" /><Relationship Id="rId7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34</xdr:row>
      <xdr:rowOff>104775</xdr:rowOff>
    </xdr:from>
    <xdr:to>
      <xdr:col>10</xdr:col>
      <xdr:colOff>333375</xdr:colOff>
      <xdr:row>42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648325"/>
          <a:ext cx="5772150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42</xdr:row>
      <xdr:rowOff>114300</xdr:rowOff>
    </xdr:from>
    <xdr:to>
      <xdr:col>10</xdr:col>
      <xdr:colOff>333375</xdr:colOff>
      <xdr:row>46</xdr:row>
      <xdr:rowOff>76200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953250"/>
          <a:ext cx="57721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</xdr:colOff>
      <xdr:row>25</xdr:row>
      <xdr:rowOff>133350</xdr:rowOff>
    </xdr:from>
    <xdr:to>
      <xdr:col>6</xdr:col>
      <xdr:colOff>238125</xdr:colOff>
      <xdr:row>27</xdr:row>
      <xdr:rowOff>152400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905125" y="421957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(3)
</a:t>
          </a:r>
        </a:p>
      </xdr:txBody>
    </xdr:sp>
    <xdr:clientData/>
  </xdr:twoCellAnchor>
  <xdr:twoCellAnchor>
    <xdr:from>
      <xdr:col>13</xdr:col>
      <xdr:colOff>123825</xdr:colOff>
      <xdr:row>25</xdr:row>
      <xdr:rowOff>114300</xdr:rowOff>
    </xdr:from>
    <xdr:to>
      <xdr:col>14</xdr:col>
      <xdr:colOff>314325</xdr:colOff>
      <xdr:row>27</xdr:row>
      <xdr:rowOff>133350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7429500" y="4200525"/>
          <a:ext cx="904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(4)
</a:t>
          </a:r>
        </a:p>
      </xdr:txBody>
    </xdr:sp>
    <xdr:clientData/>
  </xdr:twoCellAnchor>
  <xdr:twoCellAnchor>
    <xdr:from>
      <xdr:col>10</xdr:col>
      <xdr:colOff>333375</xdr:colOff>
      <xdr:row>37</xdr:row>
      <xdr:rowOff>114300</xdr:rowOff>
    </xdr:from>
    <xdr:to>
      <xdr:col>11</xdr:col>
      <xdr:colOff>523875</xdr:colOff>
      <xdr:row>39</xdr:row>
      <xdr:rowOff>133350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5781675" y="6143625"/>
          <a:ext cx="828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Table A1.
</a:t>
          </a:r>
        </a:p>
      </xdr:txBody>
    </xdr:sp>
    <xdr:clientData/>
  </xdr:twoCellAnchor>
  <xdr:twoCellAnchor>
    <xdr:from>
      <xdr:col>10</xdr:col>
      <xdr:colOff>323850</xdr:colOff>
      <xdr:row>43</xdr:row>
      <xdr:rowOff>104775</xdr:rowOff>
    </xdr:from>
    <xdr:to>
      <xdr:col>11</xdr:col>
      <xdr:colOff>514350</xdr:colOff>
      <xdr:row>45</xdr:row>
      <xdr:rowOff>123825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5772150" y="7105650"/>
          <a:ext cx="828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Table A2.
</a:t>
          </a:r>
        </a:p>
      </xdr:txBody>
    </xdr:sp>
    <xdr:clientData/>
  </xdr:twoCellAnchor>
  <xdr:twoCellAnchor>
    <xdr:from>
      <xdr:col>11</xdr:col>
      <xdr:colOff>581025</xdr:colOff>
      <xdr:row>71</xdr:row>
      <xdr:rowOff>85725</xdr:rowOff>
    </xdr:from>
    <xdr:to>
      <xdr:col>21</xdr:col>
      <xdr:colOff>419100</xdr:colOff>
      <xdr:row>92</xdr:row>
      <xdr:rowOff>142875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0" y="12163425"/>
          <a:ext cx="62198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22</xdr:row>
      <xdr:rowOff>19050</xdr:rowOff>
    </xdr:from>
    <xdr:to>
      <xdr:col>3</xdr:col>
      <xdr:colOff>533400</xdr:colOff>
      <xdr:row>26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8114"/>
        <a:stretch>
          <a:fillRect/>
        </a:stretch>
      </xdr:blipFill>
      <xdr:spPr>
        <a:xfrm>
          <a:off x="38100" y="3600450"/>
          <a:ext cx="42767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27</xdr:row>
      <xdr:rowOff>28575</xdr:rowOff>
    </xdr:from>
    <xdr:to>
      <xdr:col>3</xdr:col>
      <xdr:colOff>523875</xdr:colOff>
      <xdr:row>31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8226"/>
        <a:stretch>
          <a:fillRect/>
        </a:stretch>
      </xdr:blipFill>
      <xdr:spPr>
        <a:xfrm>
          <a:off x="28575" y="4419600"/>
          <a:ext cx="42767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</xdr:row>
      <xdr:rowOff>66675</xdr:rowOff>
    </xdr:from>
    <xdr:to>
      <xdr:col>5</xdr:col>
      <xdr:colOff>219075</xdr:colOff>
      <xdr:row>18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857375"/>
          <a:ext cx="5200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1628775</xdr:colOff>
      <xdr:row>3</xdr:row>
      <xdr:rowOff>19050</xdr:rowOff>
    </xdr:from>
    <xdr:to>
      <xdr:col>0</xdr:col>
      <xdr:colOff>2428875</xdr:colOff>
      <xdr:row>5</xdr:row>
      <xdr:rowOff>38100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628775" y="51435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(7)
</a:t>
          </a:r>
        </a:p>
      </xdr:txBody>
    </xdr:sp>
    <xdr:clientData/>
  </xdr:twoCellAnchor>
  <xdr:twoCellAnchor>
    <xdr:from>
      <xdr:col>0</xdr:col>
      <xdr:colOff>1552575</xdr:colOff>
      <xdr:row>7</xdr:row>
      <xdr:rowOff>28575</xdr:rowOff>
    </xdr:from>
    <xdr:to>
      <xdr:col>0</xdr:col>
      <xdr:colOff>2352675</xdr:colOff>
      <xdr:row>9</xdr:row>
      <xdr:rowOff>47625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552575" y="117157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(9)
</a:t>
          </a:r>
        </a:p>
      </xdr:txBody>
    </xdr:sp>
    <xdr:clientData/>
  </xdr:twoCellAnchor>
  <xdr:twoCellAnchor>
    <xdr:from>
      <xdr:col>3</xdr:col>
      <xdr:colOff>542925</xdr:colOff>
      <xdr:row>25</xdr:row>
      <xdr:rowOff>76200</xdr:rowOff>
    </xdr:from>
    <xdr:to>
      <xdr:col>5</xdr:col>
      <xdr:colOff>123825</xdr:colOff>
      <xdr:row>27</xdr:row>
      <xdr:rowOff>95250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4324350" y="414337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(10)
</a:t>
          </a:r>
        </a:p>
      </xdr:txBody>
    </xdr:sp>
    <xdr:clientData/>
  </xdr:twoCellAnchor>
  <xdr:twoCellAnchor>
    <xdr:from>
      <xdr:col>3</xdr:col>
      <xdr:colOff>0</xdr:colOff>
      <xdr:row>39</xdr:row>
      <xdr:rowOff>152400</xdr:rowOff>
    </xdr:from>
    <xdr:to>
      <xdr:col>4</xdr:col>
      <xdr:colOff>190500</xdr:colOff>
      <xdr:row>42</xdr:row>
      <xdr:rowOff>9525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3781425" y="656272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(8)
</a:t>
          </a:r>
        </a:p>
      </xdr:txBody>
    </xdr:sp>
    <xdr:clientData/>
  </xdr:twoCellAnchor>
  <xdr:twoCellAnchor>
    <xdr:from>
      <xdr:col>0</xdr:col>
      <xdr:colOff>1685925</xdr:colOff>
      <xdr:row>49</xdr:row>
      <xdr:rowOff>57150</xdr:rowOff>
    </xdr:from>
    <xdr:to>
      <xdr:col>0</xdr:col>
      <xdr:colOff>2486025</xdr:colOff>
      <xdr:row>51</xdr:row>
      <xdr:rowOff>76200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685925" y="813435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(9)
</a:t>
          </a:r>
        </a:p>
      </xdr:txBody>
    </xdr:sp>
    <xdr:clientData/>
  </xdr:twoCellAnchor>
  <xdr:twoCellAnchor>
    <xdr:from>
      <xdr:col>0</xdr:col>
      <xdr:colOff>1457325</xdr:colOff>
      <xdr:row>64</xdr:row>
      <xdr:rowOff>95250</xdr:rowOff>
    </xdr:from>
    <xdr:to>
      <xdr:col>0</xdr:col>
      <xdr:colOff>2257425</xdr:colOff>
      <xdr:row>66</xdr:row>
      <xdr:rowOff>114300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1457325" y="1078230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(7)
</a:t>
          </a:r>
        </a:p>
      </xdr:txBody>
    </xdr:sp>
    <xdr:clientData/>
  </xdr:twoCellAnchor>
  <xdr:twoCellAnchor>
    <xdr:from>
      <xdr:col>5</xdr:col>
      <xdr:colOff>228600</xdr:colOff>
      <xdr:row>14</xdr:row>
      <xdr:rowOff>9525</xdr:rowOff>
    </xdr:from>
    <xdr:to>
      <xdr:col>6</xdr:col>
      <xdr:colOff>419100</xdr:colOff>
      <xdr:row>16</xdr:row>
      <xdr:rowOff>28575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5229225" y="228600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Table 1.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11</xdr:row>
      <xdr:rowOff>47625</xdr:rowOff>
    </xdr:from>
    <xdr:to>
      <xdr:col>4</xdr:col>
      <xdr:colOff>180975</xdr:colOff>
      <xdr:row>18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38325"/>
          <a:ext cx="5200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1409700</xdr:colOff>
      <xdr:row>3</xdr:row>
      <xdr:rowOff>123825</xdr:rowOff>
    </xdr:from>
    <xdr:to>
      <xdr:col>0</xdr:col>
      <xdr:colOff>2209800</xdr:colOff>
      <xdr:row>5</xdr:row>
      <xdr:rowOff>142875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1409700" y="61912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(11)
</a:t>
          </a:r>
        </a:p>
      </xdr:txBody>
    </xdr:sp>
    <xdr:clientData/>
  </xdr:twoCellAnchor>
  <xdr:twoCellAnchor>
    <xdr:from>
      <xdr:col>0</xdr:col>
      <xdr:colOff>1409700</xdr:colOff>
      <xdr:row>7</xdr:row>
      <xdr:rowOff>104775</xdr:rowOff>
    </xdr:from>
    <xdr:to>
      <xdr:col>0</xdr:col>
      <xdr:colOff>2209800</xdr:colOff>
      <xdr:row>9</xdr:row>
      <xdr:rowOff>123825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409700" y="124777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(13)
</a:t>
          </a:r>
        </a:p>
      </xdr:txBody>
    </xdr:sp>
    <xdr:clientData/>
  </xdr:twoCellAnchor>
  <xdr:twoCellAnchor>
    <xdr:from>
      <xdr:col>4</xdr:col>
      <xdr:colOff>190500</xdr:colOff>
      <xdr:row>13</xdr:row>
      <xdr:rowOff>152400</xdr:rowOff>
    </xdr:from>
    <xdr:to>
      <xdr:col>5</xdr:col>
      <xdr:colOff>381000</xdr:colOff>
      <xdr:row>16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229225" y="226695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Table 1.
</a:t>
          </a:r>
        </a:p>
      </xdr:txBody>
    </xdr:sp>
    <xdr:clientData/>
  </xdr:twoCellAnchor>
  <xdr:twoCellAnchor>
    <xdr:from>
      <xdr:col>1</xdr:col>
      <xdr:colOff>485775</xdr:colOff>
      <xdr:row>25</xdr:row>
      <xdr:rowOff>0</xdr:rowOff>
    </xdr:from>
    <xdr:to>
      <xdr:col>2</xdr:col>
      <xdr:colOff>466725</xdr:colOff>
      <xdr:row>27</xdr:row>
      <xdr:rowOff>19050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895600" y="406717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(14)
</a:t>
          </a:r>
        </a:p>
      </xdr:txBody>
    </xdr:sp>
    <xdr:clientData/>
  </xdr:twoCellAnchor>
  <xdr:twoCellAnchor>
    <xdr:from>
      <xdr:col>1</xdr:col>
      <xdr:colOff>476250</xdr:colOff>
      <xdr:row>39</xdr:row>
      <xdr:rowOff>123825</xdr:rowOff>
    </xdr:from>
    <xdr:to>
      <xdr:col>2</xdr:col>
      <xdr:colOff>457200</xdr:colOff>
      <xdr:row>41</xdr:row>
      <xdr:rowOff>142875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2886075" y="653415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(12)
</a:t>
          </a:r>
        </a:p>
      </xdr:txBody>
    </xdr:sp>
    <xdr:clientData/>
  </xdr:twoCellAnchor>
  <xdr:twoCellAnchor>
    <xdr:from>
      <xdr:col>0</xdr:col>
      <xdr:colOff>1838325</xdr:colOff>
      <xdr:row>49</xdr:row>
      <xdr:rowOff>85725</xdr:rowOff>
    </xdr:from>
    <xdr:to>
      <xdr:col>1</xdr:col>
      <xdr:colOff>228600</xdr:colOff>
      <xdr:row>51</xdr:row>
      <xdr:rowOff>104775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838325" y="816292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(13)
</a:t>
          </a:r>
        </a:p>
      </xdr:txBody>
    </xdr:sp>
    <xdr:clientData/>
  </xdr:twoCellAnchor>
  <xdr:twoCellAnchor>
    <xdr:from>
      <xdr:col>0</xdr:col>
      <xdr:colOff>1638300</xdr:colOff>
      <xdr:row>64</xdr:row>
      <xdr:rowOff>38100</xdr:rowOff>
    </xdr:from>
    <xdr:to>
      <xdr:col>1</xdr:col>
      <xdr:colOff>28575</xdr:colOff>
      <xdr:row>66</xdr:row>
      <xdr:rowOff>57150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638300" y="1072515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(11)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3.vml" /><Relationship Id="rId9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PageLayoutView="0" workbookViewId="0" topLeftCell="A81">
      <selection activeCell="O104" sqref="O104"/>
    </sheetView>
  </sheetViews>
  <sheetFormatPr defaultColWidth="9.140625" defaultRowHeight="12.75"/>
  <cols>
    <col min="1" max="1" width="8.7109375" style="0" customWidth="1"/>
    <col min="2" max="3" width="8.140625" style="0" customWidth="1"/>
    <col min="4" max="4" width="8.7109375" style="0" customWidth="1"/>
    <col min="7" max="7" width="6.57421875" style="0" customWidth="1"/>
    <col min="8" max="8" width="8.140625" style="0" customWidth="1"/>
    <col min="9" max="9" width="5.8515625" style="0" customWidth="1"/>
    <col min="11" max="11" width="9.57421875" style="0" bestFit="1" customWidth="1"/>
    <col min="14" max="14" width="10.7109375" style="0" customWidth="1"/>
    <col min="15" max="15" width="8.8515625" style="0" customWidth="1"/>
    <col min="16" max="16" width="12.140625" style="0" customWidth="1"/>
  </cols>
  <sheetData>
    <row r="1" spans="1:5" ht="12.75">
      <c r="A1" s="277" t="s">
        <v>137</v>
      </c>
      <c r="B1" s="278"/>
      <c r="C1" s="278"/>
      <c r="D1" s="279"/>
      <c r="E1" s="2" t="s">
        <v>133</v>
      </c>
    </row>
    <row r="2" spans="1:5" ht="12.75">
      <c r="A2" s="277"/>
      <c r="B2" s="280"/>
      <c r="C2" s="280"/>
      <c r="D2" s="281"/>
      <c r="E2" s="2" t="s">
        <v>138</v>
      </c>
    </row>
    <row r="3" spans="1:4" ht="13.5" thickBot="1">
      <c r="A3" s="126" t="s">
        <v>0</v>
      </c>
      <c r="B3" s="127"/>
      <c r="C3" s="128"/>
      <c r="D3" s="128"/>
    </row>
    <row r="4" spans="1:11" ht="12.75">
      <c r="A4" s="129"/>
      <c r="B4" s="128"/>
      <c r="C4" s="128"/>
      <c r="D4" s="128"/>
      <c r="K4" s="2" t="s">
        <v>110</v>
      </c>
    </row>
    <row r="5" spans="1:13" ht="12.75">
      <c r="A5" s="129" t="s">
        <v>1</v>
      </c>
      <c r="B5" s="128"/>
      <c r="C5" s="128"/>
      <c r="D5" s="128"/>
      <c r="K5" s="135"/>
      <c r="L5" s="2" t="s">
        <v>111</v>
      </c>
      <c r="M5" s="2"/>
    </row>
    <row r="6" spans="1:13" ht="12.75">
      <c r="A6" s="129" t="s">
        <v>2</v>
      </c>
      <c r="B6" s="128"/>
      <c r="C6" s="128"/>
      <c r="D6" s="128"/>
      <c r="K6" s="108"/>
      <c r="L6" s="2" t="s">
        <v>112</v>
      </c>
      <c r="M6" s="2"/>
    </row>
    <row r="7" spans="1:13" ht="12.75">
      <c r="A7" s="129" t="s">
        <v>3</v>
      </c>
      <c r="B7" s="128"/>
      <c r="C7" s="128"/>
      <c r="D7" s="128"/>
      <c r="K7" s="136"/>
      <c r="L7" s="2" t="s">
        <v>113</v>
      </c>
      <c r="M7" s="2"/>
    </row>
    <row r="8" spans="1:12" ht="12.75">
      <c r="A8" s="129" t="s">
        <v>4</v>
      </c>
      <c r="B8" s="128"/>
      <c r="C8" s="128"/>
      <c r="D8" s="128"/>
      <c r="K8" s="6"/>
      <c r="L8" s="2" t="s">
        <v>149</v>
      </c>
    </row>
    <row r="9" spans="1:12" ht="12.75">
      <c r="A9" s="129" t="s">
        <v>5</v>
      </c>
      <c r="B9" s="128"/>
      <c r="C9" s="128"/>
      <c r="D9" s="128"/>
      <c r="K9" s="151"/>
      <c r="L9" s="152" t="s">
        <v>148</v>
      </c>
    </row>
    <row r="10" spans="1:4" ht="12.75">
      <c r="A10" s="129" t="s">
        <v>6</v>
      </c>
      <c r="B10" s="128"/>
      <c r="C10" s="128"/>
      <c r="D10" s="128"/>
    </row>
    <row r="11" spans="1:4" ht="12.75">
      <c r="A11" s="130" t="s">
        <v>7</v>
      </c>
      <c r="B11" s="128"/>
      <c r="C11" s="128"/>
      <c r="D11" s="128"/>
    </row>
    <row r="12" spans="1:4" ht="12.75">
      <c r="A12" s="130" t="s">
        <v>8</v>
      </c>
      <c r="B12" s="128"/>
      <c r="C12" s="128"/>
      <c r="D12" s="128"/>
    </row>
    <row r="13" spans="1:4" ht="12.75">
      <c r="A13" s="129" t="s">
        <v>9</v>
      </c>
      <c r="B13" s="128"/>
      <c r="C13" s="128"/>
      <c r="D13" s="128"/>
    </row>
    <row r="14" ht="12.75">
      <c r="A14" s="2"/>
    </row>
    <row r="15" spans="1:3" ht="13.5" thickBot="1">
      <c r="A15" s="129" t="s">
        <v>103</v>
      </c>
      <c r="B15" s="128"/>
      <c r="C15" s="128"/>
    </row>
    <row r="16" spans="1:10" ht="12.75">
      <c r="A16" s="129" t="s">
        <v>10</v>
      </c>
      <c r="B16" s="128"/>
      <c r="C16" s="128"/>
      <c r="F16" s="109" t="s">
        <v>134</v>
      </c>
      <c r="G16" s="110"/>
      <c r="H16" s="110"/>
      <c r="I16" s="110"/>
      <c r="J16" s="111"/>
    </row>
    <row r="17" spans="1:10" ht="12.75">
      <c r="A17" s="2"/>
      <c r="F17" s="112" t="s">
        <v>136</v>
      </c>
      <c r="G17" s="113"/>
      <c r="H17" s="113"/>
      <c r="I17" s="113"/>
      <c r="J17" s="114"/>
    </row>
    <row r="18" spans="1:10" ht="12.75">
      <c r="A18" s="2"/>
      <c r="F18" s="112" t="s">
        <v>135</v>
      </c>
      <c r="G18" s="113"/>
      <c r="H18" s="113"/>
      <c r="I18" s="113"/>
      <c r="J18" s="114"/>
    </row>
    <row r="19" spans="1:10" ht="12.75">
      <c r="A19" s="129" t="s">
        <v>11</v>
      </c>
      <c r="B19" s="128"/>
      <c r="C19" s="128"/>
      <c r="D19" s="128"/>
      <c r="F19" s="112" t="s">
        <v>41</v>
      </c>
      <c r="G19" s="113"/>
      <c r="H19" s="113"/>
      <c r="I19" s="113"/>
      <c r="J19" s="114"/>
    </row>
    <row r="20" spans="1:10" ht="12.75">
      <c r="A20" s="129" t="s">
        <v>104</v>
      </c>
      <c r="B20" s="128"/>
      <c r="C20" s="128"/>
      <c r="D20" s="128"/>
      <c r="F20" s="112" t="s">
        <v>105</v>
      </c>
      <c r="G20" s="113"/>
      <c r="H20" s="113"/>
      <c r="I20" s="113"/>
      <c r="J20" s="114"/>
    </row>
    <row r="21" spans="1:10" ht="12.75">
      <c r="A21" s="129" t="s">
        <v>12</v>
      </c>
      <c r="B21" s="128"/>
      <c r="C21" s="128"/>
      <c r="D21" s="128"/>
      <c r="F21" s="112" t="s">
        <v>106</v>
      </c>
      <c r="G21" s="113"/>
      <c r="H21" s="113"/>
      <c r="I21" s="113"/>
      <c r="J21" s="114"/>
    </row>
    <row r="22" spans="1:10" ht="13.5" thickBot="1">
      <c r="A22" s="2"/>
      <c r="F22" s="115" t="s">
        <v>107</v>
      </c>
      <c r="G22" s="116"/>
      <c r="H22" s="116"/>
      <c r="I22" s="116"/>
      <c r="J22" s="117"/>
    </row>
    <row r="24" spans="1:4" ht="13.5" thickBot="1">
      <c r="A24" s="126" t="s">
        <v>13</v>
      </c>
      <c r="B24" s="128"/>
      <c r="C24" s="128"/>
      <c r="D24" s="128"/>
    </row>
    <row r="32" spans="1:7" ht="12.75">
      <c r="A32" s="131" t="s">
        <v>42</v>
      </c>
      <c r="B32" s="132"/>
      <c r="C32" s="128"/>
      <c r="D32" s="128"/>
      <c r="E32" s="128"/>
      <c r="F32" s="128"/>
      <c r="G32" s="128"/>
    </row>
    <row r="33" spans="1:7" ht="12.75">
      <c r="A33" s="130" t="s">
        <v>44</v>
      </c>
      <c r="B33" s="133"/>
      <c r="C33" s="128"/>
      <c r="D33" s="128"/>
      <c r="E33" s="128"/>
      <c r="F33" s="128"/>
      <c r="G33" s="128"/>
    </row>
    <row r="34" spans="1:2" ht="12.75">
      <c r="A34" s="3"/>
      <c r="B34" s="15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8" ht="13.5" thickBot="1"/>
    <row r="49" spans="1:7" ht="13.5" thickBot="1">
      <c r="A49" s="20" t="s">
        <v>43</v>
      </c>
      <c r="B49" s="98"/>
      <c r="C49" s="98"/>
      <c r="D49" s="99"/>
      <c r="E49" s="97" t="s">
        <v>16</v>
      </c>
      <c r="F49" s="4" t="s">
        <v>17</v>
      </c>
      <c r="G49" s="9" t="s">
        <v>14</v>
      </c>
    </row>
    <row r="50" spans="1:7" ht="12.75">
      <c r="A50" s="107" t="s">
        <v>22</v>
      </c>
      <c r="B50" s="103"/>
      <c r="C50" s="103"/>
      <c r="D50" s="104"/>
      <c r="E50" s="100" t="s">
        <v>23</v>
      </c>
      <c r="F50" s="10">
        <v>9.8031</v>
      </c>
      <c r="G50" s="11" t="s">
        <v>24</v>
      </c>
    </row>
    <row r="51" spans="1:7" ht="12.75">
      <c r="A51" s="5" t="s">
        <v>25</v>
      </c>
      <c r="B51" s="15"/>
      <c r="C51" s="15"/>
      <c r="D51" s="105"/>
      <c r="E51" s="101" t="s">
        <v>26</v>
      </c>
      <c r="F51" s="12">
        <v>10</v>
      </c>
      <c r="G51" s="13" t="s">
        <v>27</v>
      </c>
    </row>
    <row r="52" spans="1:7" ht="13.5" thickBot="1">
      <c r="A52" s="14" t="s">
        <v>28</v>
      </c>
      <c r="B52" s="1"/>
      <c r="C52" s="1"/>
      <c r="D52" s="106"/>
      <c r="E52" s="102" t="s">
        <v>29</v>
      </c>
      <c r="F52" s="7">
        <v>2</v>
      </c>
      <c r="G52" s="24" t="s">
        <v>27</v>
      </c>
    </row>
    <row r="53" spans="1:2" ht="12.75">
      <c r="A53" s="15"/>
      <c r="B53" s="15"/>
    </row>
    <row r="54" spans="1:3" ht="13.5" thickBot="1">
      <c r="A54" s="134" t="s">
        <v>45</v>
      </c>
      <c r="B54" s="128"/>
      <c r="C54" s="128"/>
    </row>
    <row r="55" spans="13:21" ht="13.5" thickBot="1">
      <c r="M55" s="109" t="s">
        <v>141</v>
      </c>
      <c r="N55" s="110"/>
      <c r="O55" s="110"/>
      <c r="P55" s="110"/>
      <c r="Q55" s="110"/>
      <c r="R55" s="110"/>
      <c r="S55" s="110"/>
      <c r="T55" s="111"/>
      <c r="U55" s="111"/>
    </row>
    <row r="56" spans="1:21" ht="13.5" thickBot="1">
      <c r="A56" s="177" t="s">
        <v>46</v>
      </c>
      <c r="B56" s="282"/>
      <c r="C56" s="178"/>
      <c r="D56" s="178"/>
      <c r="E56" s="25"/>
      <c r="F56" s="26" t="s">
        <v>47</v>
      </c>
      <c r="G56" s="27"/>
      <c r="H56" s="28"/>
      <c r="I56" s="29" t="s">
        <v>48</v>
      </c>
      <c r="J56" s="28"/>
      <c r="K56" s="30"/>
      <c r="M56" s="112" t="s">
        <v>140</v>
      </c>
      <c r="N56" s="113"/>
      <c r="O56" s="113"/>
      <c r="P56" s="113"/>
      <c r="Q56" s="113"/>
      <c r="R56" s="113"/>
      <c r="S56" s="113"/>
      <c r="T56" s="113"/>
      <c r="U56" s="114"/>
    </row>
    <row r="57" spans="1:21" ht="12.75">
      <c r="A57" s="283" t="s">
        <v>49</v>
      </c>
      <c r="B57" s="284"/>
      <c r="C57" s="285"/>
      <c r="D57" s="31"/>
      <c r="E57" s="32"/>
      <c r="F57" s="269" t="s">
        <v>50</v>
      </c>
      <c r="G57" s="270"/>
      <c r="H57" s="270"/>
      <c r="I57" s="271" t="s">
        <v>51</v>
      </c>
      <c r="J57" s="272"/>
      <c r="K57" s="273"/>
      <c r="M57" s="112" t="s">
        <v>139</v>
      </c>
      <c r="N57" s="113"/>
      <c r="O57" s="113"/>
      <c r="P57" s="113"/>
      <c r="Q57" s="113"/>
      <c r="R57" s="113"/>
      <c r="S57" s="113"/>
      <c r="T57" s="113"/>
      <c r="U57" s="114"/>
    </row>
    <row r="58" spans="1:21" ht="12.75">
      <c r="A58" s="33"/>
      <c r="B58" s="34"/>
      <c r="C58" s="35" t="s">
        <v>52</v>
      </c>
      <c r="D58" s="274">
        <v>100000</v>
      </c>
      <c r="E58" s="260"/>
      <c r="F58" s="36"/>
      <c r="G58" s="37" t="s">
        <v>53</v>
      </c>
      <c r="H58" s="38" t="s">
        <v>54</v>
      </c>
      <c r="I58" s="39"/>
      <c r="J58" s="40"/>
      <c r="K58" s="41"/>
      <c r="M58" s="112" t="s">
        <v>141</v>
      </c>
      <c r="N58" s="113"/>
      <c r="O58" s="113"/>
      <c r="P58" s="113"/>
      <c r="Q58" s="113"/>
      <c r="R58" s="113"/>
      <c r="S58" s="113"/>
      <c r="T58" s="113"/>
      <c r="U58" s="114"/>
    </row>
    <row r="59" spans="1:21" ht="12.75" customHeight="1">
      <c r="A59" s="201" t="s">
        <v>55</v>
      </c>
      <c r="B59" s="275"/>
      <c r="C59" s="276"/>
      <c r="D59" s="42"/>
      <c r="E59" s="15"/>
      <c r="F59" s="43" t="s">
        <v>56</v>
      </c>
      <c r="G59" s="118"/>
      <c r="H59" s="119"/>
      <c r="I59" s="261" t="s">
        <v>57</v>
      </c>
      <c r="J59" s="262"/>
      <c r="K59" s="120"/>
      <c r="M59" s="112" t="s">
        <v>142</v>
      </c>
      <c r="N59" s="113"/>
      <c r="O59" s="113"/>
      <c r="P59" s="113"/>
      <c r="Q59" s="113"/>
      <c r="R59" s="113"/>
      <c r="S59" s="113"/>
      <c r="T59" s="113"/>
      <c r="U59" s="114"/>
    </row>
    <row r="60" spans="1:21" ht="15.75" customHeight="1">
      <c r="A60" s="44"/>
      <c r="B60" s="34"/>
      <c r="C60" s="45" t="s">
        <v>58</v>
      </c>
      <c r="D60" s="259">
        <v>0.59</v>
      </c>
      <c r="E60" s="260"/>
      <c r="F60" s="43" t="s">
        <v>59</v>
      </c>
      <c r="G60" s="118"/>
      <c r="H60" s="119"/>
      <c r="I60" s="261" t="s">
        <v>60</v>
      </c>
      <c r="J60" s="262"/>
      <c r="K60" s="120"/>
      <c r="M60" s="112" t="s">
        <v>143</v>
      </c>
      <c r="N60" s="113"/>
      <c r="O60" s="113"/>
      <c r="P60" s="113"/>
      <c r="Q60" s="113"/>
      <c r="R60" s="113"/>
      <c r="S60" s="113"/>
      <c r="T60" s="113"/>
      <c r="U60" s="114"/>
    </row>
    <row r="61" spans="1:21" ht="16.5" customHeight="1">
      <c r="A61" s="46"/>
      <c r="B61" s="47"/>
      <c r="C61" s="48"/>
      <c r="D61" s="42"/>
      <c r="E61" s="49"/>
      <c r="F61" s="50" t="s">
        <v>61</v>
      </c>
      <c r="G61" s="51" t="e">
        <f>AVERAGE(G59:G60)</f>
        <v>#DIV/0!</v>
      </c>
      <c r="H61" s="52" t="e">
        <f>AVERAGE(H59:H60)</f>
        <v>#DIV/0!</v>
      </c>
      <c r="I61" s="263" t="s">
        <v>150</v>
      </c>
      <c r="J61" s="264"/>
      <c r="K61" s="121"/>
      <c r="M61" s="112" t="s">
        <v>144</v>
      </c>
      <c r="N61" s="113"/>
      <c r="O61" s="113"/>
      <c r="P61" s="113"/>
      <c r="Q61" s="113"/>
      <c r="R61" s="113"/>
      <c r="S61" s="113"/>
      <c r="T61" s="113"/>
      <c r="U61" s="114"/>
    </row>
    <row r="62" spans="1:21" ht="12.75">
      <c r="A62" s="265" t="s">
        <v>62</v>
      </c>
      <c r="B62" s="266"/>
      <c r="C62" s="267"/>
      <c r="D62" s="267"/>
      <c r="E62" s="267"/>
      <c r="F62" s="267"/>
      <c r="G62" s="267"/>
      <c r="H62" s="267"/>
      <c r="I62" s="267"/>
      <c r="J62" s="267"/>
      <c r="K62" s="268"/>
      <c r="M62" s="112" t="s">
        <v>145</v>
      </c>
      <c r="N62" s="113"/>
      <c r="O62" s="113"/>
      <c r="P62" s="113"/>
      <c r="Q62" s="113"/>
      <c r="R62" s="113"/>
      <c r="S62" s="113"/>
      <c r="T62" s="113"/>
      <c r="U62" s="114"/>
    </row>
    <row r="63" spans="1:21" ht="12.75" customHeight="1">
      <c r="A63" s="238" t="s">
        <v>63</v>
      </c>
      <c r="B63" s="239"/>
      <c r="C63" s="239"/>
      <c r="D63" s="239"/>
      <c r="E63" s="240"/>
      <c r="F63" s="241" t="s">
        <v>64</v>
      </c>
      <c r="G63" s="242"/>
      <c r="H63" s="240"/>
      <c r="I63" s="239" t="s">
        <v>65</v>
      </c>
      <c r="J63" s="243"/>
      <c r="K63" s="244"/>
      <c r="M63" s="112" t="s">
        <v>146</v>
      </c>
      <c r="N63" s="113"/>
      <c r="O63" s="113"/>
      <c r="P63" s="113"/>
      <c r="Q63" s="113"/>
      <c r="R63" s="113"/>
      <c r="S63" s="113"/>
      <c r="T63" s="113"/>
      <c r="U63" s="114"/>
    </row>
    <row r="64" spans="1:21" ht="12.75" customHeight="1" thickBot="1">
      <c r="A64" s="245" t="s">
        <v>56</v>
      </c>
      <c r="B64" s="246"/>
      <c r="C64" s="247"/>
      <c r="D64" s="248"/>
      <c r="E64" s="249"/>
      <c r="F64" s="229" t="s">
        <v>66</v>
      </c>
      <c r="G64" s="250"/>
      <c r="H64" s="251"/>
      <c r="I64" s="53" t="s">
        <v>56</v>
      </c>
      <c r="J64" s="255"/>
      <c r="K64" s="256"/>
      <c r="M64" s="115" t="s">
        <v>147</v>
      </c>
      <c r="N64" s="116"/>
      <c r="O64" s="116"/>
      <c r="P64" s="116"/>
      <c r="Q64" s="116"/>
      <c r="R64" s="116"/>
      <c r="S64" s="116"/>
      <c r="T64" s="116"/>
      <c r="U64" s="117"/>
    </row>
    <row r="65" spans="1:11" ht="12.75">
      <c r="A65" s="245" t="s">
        <v>59</v>
      </c>
      <c r="B65" s="257"/>
      <c r="C65" s="247"/>
      <c r="D65" s="248"/>
      <c r="E65" s="249"/>
      <c r="F65" s="252"/>
      <c r="G65" s="253"/>
      <c r="H65" s="254"/>
      <c r="I65" s="54" t="s">
        <v>59</v>
      </c>
      <c r="J65" s="258"/>
      <c r="K65" s="256"/>
    </row>
    <row r="66" spans="1:11" ht="26.25" thickBot="1">
      <c r="A66" s="229" t="s">
        <v>67</v>
      </c>
      <c r="B66" s="230"/>
      <c r="C66" s="231" t="e">
        <f>AVERAGE(C64:E65)</f>
        <v>#DIV/0!</v>
      </c>
      <c r="D66" s="232"/>
      <c r="E66" s="233"/>
      <c r="F66" s="55" t="s">
        <v>61</v>
      </c>
      <c r="G66" s="234"/>
      <c r="H66" s="235"/>
      <c r="I66" s="56" t="s">
        <v>61</v>
      </c>
      <c r="J66" s="236" t="e">
        <f>4*G66/(3.14159*$D$79*($K$61/$K$60))</f>
        <v>#DIV/0!</v>
      </c>
      <c r="K66" s="237"/>
    </row>
    <row r="67" spans="1:11" ht="13.5" customHeight="1" thickBot="1">
      <c r="A67" s="177" t="s">
        <v>68</v>
      </c>
      <c r="B67" s="178"/>
      <c r="C67" s="178"/>
      <c r="D67" s="178"/>
      <c r="E67" s="179"/>
      <c r="F67" s="180" t="s">
        <v>69</v>
      </c>
      <c r="G67" s="180"/>
      <c r="H67" s="180"/>
      <c r="I67" s="180"/>
      <c r="J67" s="180"/>
      <c r="K67" s="181"/>
    </row>
    <row r="68" spans="1:11" ht="12.75" customHeight="1">
      <c r="A68" s="57" t="s">
        <v>70</v>
      </c>
      <c r="B68" s="224" t="s">
        <v>71</v>
      </c>
      <c r="C68" s="225"/>
      <c r="D68" s="226"/>
      <c r="E68" s="58" t="s">
        <v>72</v>
      </c>
      <c r="F68" s="227" t="s">
        <v>71</v>
      </c>
      <c r="G68" s="227"/>
      <c r="H68" s="227"/>
      <c r="I68" s="227"/>
      <c r="J68" s="227"/>
      <c r="K68" s="228"/>
    </row>
    <row r="69" spans="1:20" ht="28.5">
      <c r="A69" s="60"/>
      <c r="B69" s="61" t="s">
        <v>73</v>
      </c>
      <c r="C69" s="216" t="s">
        <v>74</v>
      </c>
      <c r="D69" s="217"/>
      <c r="E69" s="59" t="s">
        <v>75</v>
      </c>
      <c r="F69" s="218" t="s">
        <v>76</v>
      </c>
      <c r="G69" s="219"/>
      <c r="H69" s="220" t="s">
        <v>77</v>
      </c>
      <c r="I69" s="221"/>
      <c r="J69" s="62" t="s">
        <v>78</v>
      </c>
      <c r="K69" s="63" t="s">
        <v>79</v>
      </c>
      <c r="M69" s="157" t="s">
        <v>151</v>
      </c>
      <c r="N69" s="157"/>
      <c r="O69" s="157"/>
      <c r="P69" s="157"/>
      <c r="Q69" s="157"/>
      <c r="R69" s="157"/>
      <c r="S69" s="157"/>
      <c r="T69" s="157"/>
    </row>
    <row r="70" spans="1:20" ht="12.75">
      <c r="A70" s="64">
        <v>1</v>
      </c>
      <c r="B70" s="122"/>
      <c r="C70" s="65"/>
      <c r="D70" s="66"/>
      <c r="E70" s="67">
        <v>5</v>
      </c>
      <c r="F70" s="222">
        <v>1</v>
      </c>
      <c r="G70" s="223"/>
      <c r="H70" s="190"/>
      <c r="I70" s="191"/>
      <c r="J70" s="124"/>
      <c r="K70" s="145" t="e">
        <f>$F$50*(3.14159^2)*0.05293^5/(8*1.524*$G$66^2)*$K$59/$K$60*(H70-J70)*0.3048</f>
        <v>#DIV/0!</v>
      </c>
      <c r="M70" s="157" t="s">
        <v>152</v>
      </c>
      <c r="N70" s="157"/>
      <c r="O70" s="157"/>
      <c r="P70" s="157"/>
      <c r="Q70" s="157"/>
      <c r="R70" s="157"/>
      <c r="S70" s="157"/>
      <c r="T70" s="157"/>
    </row>
    <row r="71" spans="1:20" ht="14.25">
      <c r="A71" s="68">
        <v>2</v>
      </c>
      <c r="B71" s="122"/>
      <c r="C71" s="69" t="s">
        <v>80</v>
      </c>
      <c r="D71" s="148" t="e">
        <f>$F$50*(3.14159^2)*0.05293^5/(8*1.524*$G$66^2)*$K$59/$K$60*(B70-B71)*0.3048</f>
        <v>#DIV/0!</v>
      </c>
      <c r="E71" s="71">
        <v>10</v>
      </c>
      <c r="F71" s="214">
        <v>2</v>
      </c>
      <c r="G71" s="215"/>
      <c r="H71" s="190"/>
      <c r="I71" s="191"/>
      <c r="J71" s="124"/>
      <c r="K71" s="145" t="e">
        <f aca="true" t="shared" si="0" ref="K71:K79">$F$50*(3.14159^2)*0.05293^5/(8*1.524*$G$66^2)*$K$59/$K$60*(H71-J71)*0.3048</f>
        <v>#DIV/0!</v>
      </c>
      <c r="M71" s="157" t="s">
        <v>153</v>
      </c>
      <c r="N71" s="157"/>
      <c r="O71" s="157"/>
      <c r="P71" s="157"/>
      <c r="Q71" s="157"/>
      <c r="R71" s="157"/>
      <c r="S71" s="157"/>
      <c r="T71" s="157"/>
    </row>
    <row r="72" spans="1:11" ht="14.25">
      <c r="A72" s="68">
        <v>3</v>
      </c>
      <c r="B72" s="122"/>
      <c r="C72" s="69" t="s">
        <v>81</v>
      </c>
      <c r="D72" s="148" t="e">
        <f>$F$50*(3.14159^2)*0.05293^5/(8*1.524*$G$66^2)*$K$59/$K$60*(B71-B72)*0.3048</f>
        <v>#DIV/0!</v>
      </c>
      <c r="E72" s="71">
        <v>15</v>
      </c>
      <c r="F72" s="212">
        <v>3</v>
      </c>
      <c r="G72" s="213"/>
      <c r="H72" s="190"/>
      <c r="I72" s="191"/>
      <c r="J72" s="124"/>
      <c r="K72" s="145" t="e">
        <f t="shared" si="0"/>
        <v>#DIV/0!</v>
      </c>
    </row>
    <row r="73" spans="1:11" ht="15" thickBot="1">
      <c r="A73" s="72">
        <v>4</v>
      </c>
      <c r="B73" s="123"/>
      <c r="C73" s="73" t="s">
        <v>82</v>
      </c>
      <c r="D73" s="148" t="e">
        <f>$F$50*(3.14159^2)*0.05293^5/(8*1.524*$G$66^2)*$K$59/$K$60*(B72-B73)*0.3048</f>
        <v>#DIV/0!</v>
      </c>
      <c r="E73" s="74">
        <v>20</v>
      </c>
      <c r="F73" s="212">
        <v>4</v>
      </c>
      <c r="G73" s="213"/>
      <c r="H73" s="190"/>
      <c r="I73" s="191"/>
      <c r="J73" s="124"/>
      <c r="K73" s="145" t="e">
        <f t="shared" si="0"/>
        <v>#DIV/0!</v>
      </c>
    </row>
    <row r="74" spans="1:11" ht="12.75">
      <c r="A74" s="75"/>
      <c r="B74" s="76"/>
      <c r="C74" s="76"/>
      <c r="D74" s="76"/>
      <c r="E74" s="76"/>
      <c r="F74" s="204">
        <v>5</v>
      </c>
      <c r="G74" s="213"/>
      <c r="H74" s="190"/>
      <c r="I74" s="191"/>
      <c r="J74" s="124"/>
      <c r="K74" s="145" t="e">
        <f t="shared" si="0"/>
        <v>#DIV/0!</v>
      </c>
    </row>
    <row r="75" spans="1:11" ht="12.75">
      <c r="A75" s="206" t="s">
        <v>83</v>
      </c>
      <c r="B75" s="207"/>
      <c r="C75" s="77" t="s">
        <v>16</v>
      </c>
      <c r="D75" s="77" t="s">
        <v>17</v>
      </c>
      <c r="E75" s="78" t="s">
        <v>14</v>
      </c>
      <c r="F75" s="208">
        <v>6</v>
      </c>
      <c r="G75" s="209"/>
      <c r="H75" s="190"/>
      <c r="I75" s="191"/>
      <c r="J75" s="124"/>
      <c r="K75" s="145" t="e">
        <f t="shared" si="0"/>
        <v>#DIV/0!</v>
      </c>
    </row>
    <row r="76" spans="1:11" ht="12.75">
      <c r="A76" s="186" t="s">
        <v>84</v>
      </c>
      <c r="B76" s="187"/>
      <c r="C76" s="70" t="s">
        <v>29</v>
      </c>
      <c r="D76" s="79">
        <v>0.935</v>
      </c>
      <c r="E76" s="80"/>
      <c r="F76" s="210">
        <v>7</v>
      </c>
      <c r="G76" s="211"/>
      <c r="H76" s="190"/>
      <c r="I76" s="191"/>
      <c r="J76" s="124"/>
      <c r="K76" s="145" t="e">
        <f t="shared" si="0"/>
        <v>#DIV/0!</v>
      </c>
    </row>
    <row r="77" spans="1:11" ht="15.75">
      <c r="A77" s="186" t="s">
        <v>85</v>
      </c>
      <c r="B77" s="187"/>
      <c r="C77" s="70" t="s">
        <v>86</v>
      </c>
      <c r="D77" s="79">
        <f>3.14*D79^2/4</f>
        <v>0.0021537765540000004</v>
      </c>
      <c r="E77" s="81" t="s">
        <v>87</v>
      </c>
      <c r="F77" s="204">
        <v>8</v>
      </c>
      <c r="G77" s="205"/>
      <c r="H77" s="190"/>
      <c r="I77" s="191"/>
      <c r="J77" s="124"/>
      <c r="K77" s="145" t="e">
        <f t="shared" si="0"/>
        <v>#DIV/0!</v>
      </c>
    </row>
    <row r="78" spans="1:11" ht="14.25">
      <c r="A78" s="186" t="s">
        <v>22</v>
      </c>
      <c r="B78" s="187"/>
      <c r="C78" s="70" t="s">
        <v>23</v>
      </c>
      <c r="D78" s="79">
        <v>9.8031</v>
      </c>
      <c r="E78" s="81" t="s">
        <v>88</v>
      </c>
      <c r="F78" s="204">
        <v>9</v>
      </c>
      <c r="G78" s="205"/>
      <c r="H78" s="190"/>
      <c r="I78" s="191"/>
      <c r="J78" s="124"/>
      <c r="K78" s="145" t="e">
        <f t="shared" si="0"/>
        <v>#DIV/0!</v>
      </c>
    </row>
    <row r="79" spans="1:11" ht="13.5" thickBot="1">
      <c r="A79" s="186" t="s">
        <v>18</v>
      </c>
      <c r="B79" s="187"/>
      <c r="C79" s="70" t="s">
        <v>19</v>
      </c>
      <c r="D79" s="79">
        <v>0.05238</v>
      </c>
      <c r="E79" s="81" t="s">
        <v>20</v>
      </c>
      <c r="F79" s="188">
        <v>10</v>
      </c>
      <c r="G79" s="189"/>
      <c r="H79" s="190"/>
      <c r="I79" s="191"/>
      <c r="J79" s="125"/>
      <c r="K79" s="145" t="e">
        <f t="shared" si="0"/>
        <v>#DIV/0!</v>
      </c>
    </row>
    <row r="80" spans="1:11" ht="12.75" customHeight="1">
      <c r="A80" s="186" t="s">
        <v>89</v>
      </c>
      <c r="B80" s="187"/>
      <c r="C80" s="70" t="s">
        <v>21</v>
      </c>
      <c r="D80" s="79">
        <v>9.144</v>
      </c>
      <c r="E80" s="82" t="s">
        <v>20</v>
      </c>
      <c r="F80" s="192"/>
      <c r="G80" s="193"/>
      <c r="H80" s="196" t="s">
        <v>90</v>
      </c>
      <c r="I80" s="197"/>
      <c r="J80" s="198"/>
      <c r="K80" s="146" t="e">
        <f>AVERAGE(K70:K79)</f>
        <v>#DIV/0!</v>
      </c>
    </row>
    <row r="81" spans="1:11" ht="13.5" customHeight="1" thickBot="1">
      <c r="A81" s="199"/>
      <c r="B81" s="200"/>
      <c r="C81" s="83"/>
      <c r="D81" s="84"/>
      <c r="E81" s="85"/>
      <c r="F81" s="194"/>
      <c r="G81" s="195"/>
      <c r="H81" s="201" t="s">
        <v>91</v>
      </c>
      <c r="I81" s="202"/>
      <c r="J81" s="203"/>
      <c r="K81" s="147" t="e">
        <f>STDEV(K70:K79)</f>
        <v>#DIV/0!</v>
      </c>
    </row>
    <row r="82" spans="1:11" ht="13.5" customHeight="1" thickBot="1">
      <c r="A82" s="177" t="s">
        <v>92</v>
      </c>
      <c r="B82" s="178"/>
      <c r="C82" s="178"/>
      <c r="D82" s="179"/>
      <c r="E82" s="180" t="s">
        <v>93</v>
      </c>
      <c r="F82" s="180"/>
      <c r="G82" s="180"/>
      <c r="H82" s="180"/>
      <c r="I82" s="180"/>
      <c r="J82" s="180"/>
      <c r="K82" s="181"/>
    </row>
    <row r="83" spans="1:11" ht="27.75" customHeight="1" thickBot="1">
      <c r="A83" s="86" t="s">
        <v>94</v>
      </c>
      <c r="B83" s="140" t="s">
        <v>95</v>
      </c>
      <c r="C83" s="141" t="s">
        <v>96</v>
      </c>
      <c r="D83" s="87" t="s">
        <v>97</v>
      </c>
      <c r="E83" s="88" t="s">
        <v>98</v>
      </c>
      <c r="F83" s="182" t="s">
        <v>99</v>
      </c>
      <c r="G83" s="183"/>
      <c r="H83" s="182" t="s">
        <v>100</v>
      </c>
      <c r="I83" s="183"/>
      <c r="J83" s="184" t="s">
        <v>101</v>
      </c>
      <c r="K83" s="185"/>
    </row>
    <row r="84" spans="1:11" ht="12.75">
      <c r="A84" s="16">
        <v>0.026</v>
      </c>
      <c r="B84" s="124"/>
      <c r="C84" s="124"/>
      <c r="D84" s="149">
        <v>0</v>
      </c>
      <c r="E84" s="90">
        <v>1</v>
      </c>
      <c r="F84" s="175"/>
      <c r="G84" s="176"/>
      <c r="H84" s="175"/>
      <c r="I84" s="176"/>
      <c r="J84" s="163" t="e">
        <f>SQRT(2*$F$50*$K$59/$K$60*(F84-H84)*0.3048)</f>
        <v>#DIV/0!</v>
      </c>
      <c r="K84" s="166" t="e">
        <f>SQRT(2*#REF!*$K$7/$K$8*(I84-J84)*0.3048)</f>
        <v>#REF!</v>
      </c>
    </row>
    <row r="85" spans="1:11" ht="12.75">
      <c r="A85" s="89">
        <v>0.024</v>
      </c>
      <c r="B85" s="142"/>
      <c r="C85" s="142"/>
      <c r="D85" s="144" t="e">
        <f>SQRT(2*$F$50*$K$59/$K$60*(B85-C85)*0.3048)</f>
        <v>#DIV/0!</v>
      </c>
      <c r="E85" s="90">
        <v>2</v>
      </c>
      <c r="F85" s="171"/>
      <c r="G85" s="172"/>
      <c r="H85" s="171"/>
      <c r="I85" s="172"/>
      <c r="J85" s="163" t="e">
        <f aca="true" t="shared" si="1" ref="J85:J93">SQRT(2*$F$50*$K$59/$K$60*(F85-H85)*0.3048)</f>
        <v>#DIV/0!</v>
      </c>
      <c r="K85" s="166" t="e">
        <f>SQRT(2*#REF!*$K$7/$K$8*(I85-J85)*0.3048)</f>
        <v>#REF!</v>
      </c>
    </row>
    <row r="86" spans="1:11" ht="12.75">
      <c r="A86" s="89">
        <v>0.023</v>
      </c>
      <c r="B86" s="124"/>
      <c r="C86" s="124"/>
      <c r="D86" s="144" t="e">
        <f aca="true" t="shared" si="2" ref="D86:D97">SQRT(2*$F$50*$K$59/$K$60*(B86-C86)*0.3048)</f>
        <v>#DIV/0!</v>
      </c>
      <c r="E86" s="90">
        <v>3</v>
      </c>
      <c r="F86" s="171"/>
      <c r="G86" s="172"/>
      <c r="H86" s="171"/>
      <c r="I86" s="172"/>
      <c r="J86" s="163" t="e">
        <f t="shared" si="1"/>
        <v>#DIV/0!</v>
      </c>
      <c r="K86" s="166" t="e">
        <f>SQRT(2*#REF!*$K$7/$K$8*(I86-J86)*0.3048)</f>
        <v>#REF!</v>
      </c>
    </row>
    <row r="87" spans="1:11" ht="12.75">
      <c r="A87" s="89">
        <v>0.02</v>
      </c>
      <c r="B87" s="124"/>
      <c r="C87" s="124"/>
      <c r="D87" s="144" t="e">
        <f t="shared" si="2"/>
        <v>#DIV/0!</v>
      </c>
      <c r="E87" s="90">
        <v>4</v>
      </c>
      <c r="F87" s="171"/>
      <c r="G87" s="172"/>
      <c r="H87" s="171"/>
      <c r="I87" s="172"/>
      <c r="J87" s="163" t="e">
        <f t="shared" si="1"/>
        <v>#DIV/0!</v>
      </c>
      <c r="K87" s="166" t="e">
        <f>SQRT(2*#REF!*$K$7/$K$8*(I87-J87)*0.3048)</f>
        <v>#REF!</v>
      </c>
    </row>
    <row r="88" spans="1:11" ht="12.75">
      <c r="A88" s="89">
        <v>0.015</v>
      </c>
      <c r="B88" s="124"/>
      <c r="C88" s="124"/>
      <c r="D88" s="144" t="e">
        <f t="shared" si="2"/>
        <v>#DIV/0!</v>
      </c>
      <c r="E88" s="90">
        <v>5</v>
      </c>
      <c r="F88" s="171"/>
      <c r="G88" s="172"/>
      <c r="H88" s="171"/>
      <c r="I88" s="172"/>
      <c r="J88" s="163" t="e">
        <f t="shared" si="1"/>
        <v>#DIV/0!</v>
      </c>
      <c r="K88" s="166" t="e">
        <f>SQRT(2*#REF!*$K$7/$K$8*(I88-J88)*0.3048)</f>
        <v>#REF!</v>
      </c>
    </row>
    <row r="89" spans="1:11" ht="12.75">
      <c r="A89" s="89">
        <v>0.01</v>
      </c>
      <c r="B89" s="124"/>
      <c r="C89" s="124"/>
      <c r="D89" s="144" t="e">
        <f t="shared" si="2"/>
        <v>#DIV/0!</v>
      </c>
      <c r="E89" s="90">
        <v>6</v>
      </c>
      <c r="F89" s="171"/>
      <c r="G89" s="172"/>
      <c r="H89" s="171"/>
      <c r="I89" s="172"/>
      <c r="J89" s="163" t="e">
        <f t="shared" si="1"/>
        <v>#DIV/0!</v>
      </c>
      <c r="K89" s="166" t="e">
        <f>SQRT(2*#REF!*$K$7/$K$8*(I89-J89)*0.3048)</f>
        <v>#REF!</v>
      </c>
    </row>
    <row r="90" spans="1:11" ht="12.75">
      <c r="A90" s="89">
        <v>0.005</v>
      </c>
      <c r="B90" s="124"/>
      <c r="C90" s="124"/>
      <c r="D90" s="144" t="e">
        <f t="shared" si="2"/>
        <v>#DIV/0!</v>
      </c>
      <c r="E90" s="90">
        <v>7</v>
      </c>
      <c r="F90" s="171"/>
      <c r="G90" s="172"/>
      <c r="H90" s="171"/>
      <c r="I90" s="172"/>
      <c r="J90" s="163" t="e">
        <f t="shared" si="1"/>
        <v>#DIV/0!</v>
      </c>
      <c r="K90" s="166" t="e">
        <f>SQRT(2*#REF!*$K$7/$K$8*(I90-J90)*0.3048)</f>
        <v>#REF!</v>
      </c>
    </row>
    <row r="91" spans="1:11" ht="12.75">
      <c r="A91" s="89">
        <v>0</v>
      </c>
      <c r="B91" s="124"/>
      <c r="C91" s="124"/>
      <c r="D91" s="144" t="e">
        <f t="shared" si="2"/>
        <v>#DIV/0!</v>
      </c>
      <c r="E91" s="90">
        <v>8</v>
      </c>
      <c r="F91" s="171"/>
      <c r="G91" s="172"/>
      <c r="H91" s="171"/>
      <c r="I91" s="172"/>
      <c r="J91" s="163" t="e">
        <f t="shared" si="1"/>
        <v>#DIV/0!</v>
      </c>
      <c r="K91" s="166" t="e">
        <f>SQRT(2*#REF!*$K$7/$K$8*(I91-J91)*0.3048)</f>
        <v>#REF!</v>
      </c>
    </row>
    <row r="92" spans="1:11" ht="12.75">
      <c r="A92" s="89">
        <v>-0.005</v>
      </c>
      <c r="B92" s="124"/>
      <c r="C92" s="124"/>
      <c r="D92" s="144" t="e">
        <f t="shared" si="2"/>
        <v>#DIV/0!</v>
      </c>
      <c r="E92" s="91">
        <v>9</v>
      </c>
      <c r="F92" s="171"/>
      <c r="G92" s="172"/>
      <c r="H92" s="171"/>
      <c r="I92" s="172"/>
      <c r="J92" s="163" t="e">
        <f t="shared" si="1"/>
        <v>#DIV/0!</v>
      </c>
      <c r="K92" s="166" t="e">
        <f>SQRT(2*#REF!*$K$7/$K$8*(I92-J92)*0.3048)</f>
        <v>#REF!</v>
      </c>
    </row>
    <row r="93" spans="1:11" ht="13.5" thickBot="1">
      <c r="A93" s="89">
        <v>-0.01</v>
      </c>
      <c r="B93" s="124"/>
      <c r="C93" s="124"/>
      <c r="D93" s="144" t="e">
        <f t="shared" si="2"/>
        <v>#DIV/0!</v>
      </c>
      <c r="E93" s="92">
        <v>10</v>
      </c>
      <c r="F93" s="173"/>
      <c r="G93" s="174"/>
      <c r="H93" s="173"/>
      <c r="I93" s="174"/>
      <c r="J93" s="163" t="e">
        <f t="shared" si="1"/>
        <v>#DIV/0!</v>
      </c>
      <c r="K93" s="166" t="e">
        <f>SQRT(2*#REF!*$K$7/$K$8*(I93-J93)*0.3048)</f>
        <v>#REF!</v>
      </c>
    </row>
    <row r="94" spans="1:11" ht="13.5" thickBot="1">
      <c r="A94" s="89">
        <v>-0.015</v>
      </c>
      <c r="B94" s="124"/>
      <c r="C94" s="124"/>
      <c r="D94" s="144" t="e">
        <f t="shared" si="2"/>
        <v>#DIV/0!</v>
      </c>
      <c r="E94" s="93" t="s">
        <v>61</v>
      </c>
      <c r="F94" s="163" t="e">
        <f>AVERAGE(F84:F93)</f>
        <v>#DIV/0!</v>
      </c>
      <c r="G94" s="164"/>
      <c r="H94" s="163" t="e">
        <f>AVERAGE(H84:H93)</f>
        <v>#DIV/0!</v>
      </c>
      <c r="I94" s="165"/>
      <c r="J94" s="163" t="e">
        <f>AVERAGE(J84:J93)</f>
        <v>#DIV/0!</v>
      </c>
      <c r="K94" s="166"/>
    </row>
    <row r="95" spans="1:19" ht="13.5" thickBot="1">
      <c r="A95" s="89">
        <v>-0.02</v>
      </c>
      <c r="B95" s="124"/>
      <c r="C95" s="124"/>
      <c r="D95" s="144" t="e">
        <f t="shared" si="2"/>
        <v>#DIV/0!</v>
      </c>
      <c r="E95" s="95" t="s">
        <v>102</v>
      </c>
      <c r="F95" s="167" t="e">
        <f>STDEV(F84:F93)</f>
        <v>#DIV/0!</v>
      </c>
      <c r="G95" s="168"/>
      <c r="H95" s="167" t="e">
        <f>STDEV(H84:H93)</f>
        <v>#DIV/0!</v>
      </c>
      <c r="I95" s="169"/>
      <c r="J95" s="167" t="e">
        <f>STDEV(J84:J93)</f>
        <v>#DIV/0!</v>
      </c>
      <c r="K95" s="170"/>
      <c r="M95" s="158" t="s">
        <v>154</v>
      </c>
      <c r="N95" s="158"/>
      <c r="O95" s="158"/>
      <c r="P95" s="158"/>
      <c r="Q95" s="103"/>
      <c r="R95" s="103"/>
      <c r="S95" s="103"/>
    </row>
    <row r="96" spans="1:18" ht="13.5" thickBot="1">
      <c r="A96" s="94">
        <v>-0.023</v>
      </c>
      <c r="B96" s="124"/>
      <c r="C96" s="124"/>
      <c r="D96" s="144" t="e">
        <f t="shared" si="2"/>
        <v>#DIV/0!</v>
      </c>
      <c r="E96" s="160" t="s">
        <v>108</v>
      </c>
      <c r="F96" s="161"/>
      <c r="G96" s="161"/>
      <c r="H96" s="161"/>
      <c r="I96" s="161"/>
      <c r="J96" s="161"/>
      <c r="K96" s="162"/>
      <c r="M96" s="15"/>
      <c r="N96" s="152" t="s">
        <v>155</v>
      </c>
      <c r="O96" s="152"/>
      <c r="P96" s="152"/>
      <c r="Q96" s="152"/>
      <c r="R96" s="15"/>
    </row>
    <row r="97" spans="1:18" ht="13.5" customHeight="1" thickBot="1">
      <c r="A97" s="96">
        <v>-0.024</v>
      </c>
      <c r="B97" s="124"/>
      <c r="C97" s="124"/>
      <c r="D97" s="144" t="e">
        <f t="shared" si="2"/>
        <v>#DIV/0!</v>
      </c>
      <c r="E97" s="160" t="s">
        <v>109</v>
      </c>
      <c r="F97" s="161"/>
      <c r="G97" s="161"/>
      <c r="H97" s="161"/>
      <c r="I97" s="161"/>
      <c r="J97" s="161"/>
      <c r="K97" s="162"/>
      <c r="M97" s="15"/>
      <c r="N97" s="15"/>
      <c r="O97" s="15"/>
      <c r="P97" s="15"/>
      <c r="Q97" s="15"/>
      <c r="R97" s="15"/>
    </row>
    <row r="98" spans="1:18" ht="13.5" thickBot="1">
      <c r="A98" s="143">
        <v>-0.026</v>
      </c>
      <c r="B98" s="124"/>
      <c r="C98" s="124"/>
      <c r="D98" s="150">
        <v>0</v>
      </c>
      <c r="M98" s="15"/>
      <c r="N98" s="286" t="s">
        <v>156</v>
      </c>
      <c r="O98" s="287"/>
      <c r="P98" s="287"/>
      <c r="Q98" s="288"/>
      <c r="R98" s="289"/>
    </row>
    <row r="99" spans="13:18" ht="12.75">
      <c r="M99" s="15"/>
      <c r="N99" s="15"/>
      <c r="O99" s="15"/>
      <c r="P99" s="15"/>
      <c r="Q99" s="15"/>
      <c r="R99" s="15"/>
    </row>
    <row r="100" spans="13:18" ht="12.75">
      <c r="M100" s="15"/>
      <c r="N100" s="290" t="s">
        <v>157</v>
      </c>
      <c r="O100" s="290" t="s">
        <v>162</v>
      </c>
      <c r="P100" s="291"/>
      <c r="Q100" s="15"/>
      <c r="R100" s="18"/>
    </row>
    <row r="101" spans="13:18" ht="12.75">
      <c r="M101" s="15"/>
      <c r="N101" s="292">
        <f>E70*0.3048</f>
        <v>1.524</v>
      </c>
      <c r="O101" s="293">
        <f>$K$59*9.81*B70*0.3048</f>
        <v>0</v>
      </c>
      <c r="P101" s="18"/>
      <c r="Q101" s="15"/>
      <c r="R101" s="18"/>
    </row>
    <row r="102" spans="13:18" ht="12.75">
      <c r="M102" s="15"/>
      <c r="N102" s="292">
        <f>E71*0.3048</f>
        <v>3.048</v>
      </c>
      <c r="O102" s="293">
        <f>$K$59*9.81*B71*0.3048</f>
        <v>0</v>
      </c>
      <c r="P102" s="18"/>
      <c r="Q102" s="15"/>
      <c r="R102" s="18"/>
    </row>
    <row r="103" spans="13:18" ht="12.75">
      <c r="M103" s="15"/>
      <c r="N103" s="292">
        <f>E72*0.3048</f>
        <v>4.572</v>
      </c>
      <c r="O103" s="293">
        <f>$K$59*9.81*B72*0.3048</f>
        <v>0</v>
      </c>
      <c r="P103" s="18"/>
      <c r="Q103" s="15"/>
      <c r="R103" s="18"/>
    </row>
    <row r="104" spans="13:18" ht="12.75">
      <c r="M104" s="15"/>
      <c r="N104" s="292">
        <f>E73*0.3048</f>
        <v>6.096</v>
      </c>
      <c r="O104" s="293">
        <f>$K$59*9.81*B73*0.3048</f>
        <v>0</v>
      </c>
      <c r="P104" s="18"/>
      <c r="Q104" s="15"/>
      <c r="R104" s="15"/>
    </row>
    <row r="105" spans="13:19" ht="12.75">
      <c r="M105" s="15"/>
      <c r="N105" s="15"/>
      <c r="O105" s="15"/>
      <c r="P105" s="15"/>
      <c r="Q105" s="15"/>
      <c r="R105" s="15"/>
      <c r="S105" s="159"/>
    </row>
    <row r="106" spans="13:19" ht="12.75">
      <c r="M106" s="15"/>
      <c r="N106" s="286" t="s">
        <v>158</v>
      </c>
      <c r="O106" s="287"/>
      <c r="P106" s="287"/>
      <c r="Q106" s="287"/>
      <c r="R106" s="288"/>
      <c r="S106" s="289"/>
    </row>
    <row r="107" spans="13:18" ht="12.75">
      <c r="M107" s="15"/>
      <c r="N107" s="15"/>
      <c r="O107" s="15"/>
      <c r="P107" s="15"/>
      <c r="Q107" s="294"/>
      <c r="R107" s="15"/>
    </row>
    <row r="108" spans="13:18" ht="12.75">
      <c r="M108" s="15"/>
      <c r="N108" s="295" t="s">
        <v>159</v>
      </c>
      <c r="O108" s="295" t="s">
        <v>160</v>
      </c>
      <c r="P108" s="295" t="s">
        <v>161</v>
      </c>
      <c r="Q108" s="296"/>
      <c r="R108" s="15"/>
    </row>
    <row r="109" spans="13:18" ht="12.75">
      <c r="M109" s="15"/>
      <c r="N109" s="292">
        <f aca="true" t="shared" si="3" ref="N109:N116">A84</f>
        <v>0.026</v>
      </c>
      <c r="O109" s="297">
        <f>D84</f>
        <v>0</v>
      </c>
      <c r="P109" s="292" t="e">
        <f>O109/$O$116</f>
        <v>#DIV/0!</v>
      </c>
      <c r="R109" s="15"/>
    </row>
    <row r="110" spans="13:18" ht="12.75">
      <c r="M110" s="15"/>
      <c r="N110" s="292">
        <f t="shared" si="3"/>
        <v>0.024</v>
      </c>
      <c r="O110" s="297" t="e">
        <f>D85</f>
        <v>#DIV/0!</v>
      </c>
      <c r="P110" s="292" t="e">
        <f>O110/$O$116</f>
        <v>#DIV/0!</v>
      </c>
      <c r="R110" s="15"/>
    </row>
    <row r="111" spans="13:18" ht="12.75">
      <c r="M111" s="15"/>
      <c r="N111" s="292">
        <f t="shared" si="3"/>
        <v>0.023</v>
      </c>
      <c r="O111" s="297" t="e">
        <f>D86</f>
        <v>#DIV/0!</v>
      </c>
      <c r="P111" s="292" t="e">
        <f>O111/$O$116</f>
        <v>#DIV/0!</v>
      </c>
      <c r="R111" s="15"/>
    </row>
    <row r="112" spans="13:18" ht="12.75">
      <c r="M112" s="15"/>
      <c r="N112" s="292">
        <f t="shared" si="3"/>
        <v>0.02</v>
      </c>
      <c r="O112" s="297" t="e">
        <f>D87</f>
        <v>#DIV/0!</v>
      </c>
      <c r="P112" s="292" t="e">
        <f>O112/$O$116</f>
        <v>#DIV/0!</v>
      </c>
      <c r="R112" s="15"/>
    </row>
    <row r="113" spans="13:18" ht="12.75">
      <c r="M113" s="15"/>
      <c r="N113" s="292">
        <f t="shared" si="3"/>
        <v>0.015</v>
      </c>
      <c r="O113" s="297" t="e">
        <f>D88</f>
        <v>#DIV/0!</v>
      </c>
      <c r="P113" s="292" t="e">
        <f>O113/$O$116</f>
        <v>#DIV/0!</v>
      </c>
      <c r="R113" s="15"/>
    </row>
    <row r="114" spans="13:18" ht="12.75">
      <c r="M114" s="15"/>
      <c r="N114" s="292">
        <f t="shared" si="3"/>
        <v>0.01</v>
      </c>
      <c r="O114" s="297" t="e">
        <f>D89</f>
        <v>#DIV/0!</v>
      </c>
      <c r="P114" s="292" t="e">
        <f>O114/$O$116</f>
        <v>#DIV/0!</v>
      </c>
      <c r="R114" s="15"/>
    </row>
    <row r="115" spans="13:18" ht="12.75">
      <c r="M115" s="15"/>
      <c r="N115" s="292">
        <f t="shared" si="3"/>
        <v>0.005</v>
      </c>
      <c r="O115" s="297" t="e">
        <f>D90</f>
        <v>#DIV/0!</v>
      </c>
      <c r="P115" s="292" t="e">
        <f>O115/$O$116</f>
        <v>#DIV/0!</v>
      </c>
      <c r="R115" s="15"/>
    </row>
    <row r="116" spans="13:18" ht="12.75">
      <c r="M116" s="15"/>
      <c r="N116" s="292">
        <f t="shared" si="3"/>
        <v>0</v>
      </c>
      <c r="O116" s="297" t="e">
        <f>D91</f>
        <v>#DIV/0!</v>
      </c>
      <c r="P116" s="292" t="e">
        <f>O116/$O$116</f>
        <v>#DIV/0!</v>
      </c>
      <c r="R116" s="15"/>
    </row>
    <row r="117" spans="13:17" ht="12.75">
      <c r="M117" s="15"/>
      <c r="N117" s="15"/>
      <c r="O117" s="15"/>
      <c r="P117" s="15"/>
      <c r="Q117" s="15"/>
    </row>
    <row r="118" ht="12.75">
      <c r="S118" s="15"/>
    </row>
    <row r="119" spans="12:19" ht="12.75">
      <c r="L119" s="159"/>
      <c r="N119" s="298" t="s">
        <v>163</v>
      </c>
      <c r="O119" s="299"/>
      <c r="P119" s="299"/>
      <c r="Q119" s="299"/>
      <c r="R119" s="300"/>
      <c r="S119" s="289"/>
    </row>
    <row r="120" spans="14:19" ht="12.75">
      <c r="N120" s="301"/>
      <c r="O120" s="302"/>
      <c r="S120" s="15"/>
    </row>
    <row r="121" spans="14:15" ht="14.25">
      <c r="N121" s="303" t="s">
        <v>164</v>
      </c>
      <c r="O121" s="304" t="e">
        <f>AVERAGE(D71:D73)</f>
        <v>#DIV/0!</v>
      </c>
    </row>
    <row r="123" spans="13:19" ht="13.5" thickBot="1">
      <c r="M123" s="1"/>
      <c r="N123" s="1"/>
      <c r="O123" s="1"/>
      <c r="P123" s="1"/>
      <c r="Q123" s="1"/>
      <c r="R123" s="1"/>
      <c r="S123" s="1"/>
    </row>
  </sheetData>
  <sheetProtection/>
  <mergeCells count="108">
    <mergeCell ref="F57:H57"/>
    <mergeCell ref="I57:K57"/>
    <mergeCell ref="D58:E58"/>
    <mergeCell ref="A59:C59"/>
    <mergeCell ref="I59:J59"/>
    <mergeCell ref="A1:D1"/>
    <mergeCell ref="A2:D2"/>
    <mergeCell ref="A56:D56"/>
    <mergeCell ref="A57:C57"/>
    <mergeCell ref="J64:K64"/>
    <mergeCell ref="A65:B65"/>
    <mergeCell ref="C65:E65"/>
    <mergeCell ref="J65:K65"/>
    <mergeCell ref="D60:E60"/>
    <mergeCell ref="I60:J60"/>
    <mergeCell ref="I61:J61"/>
    <mergeCell ref="A62:B62"/>
    <mergeCell ref="C62:K62"/>
    <mergeCell ref="A66:B66"/>
    <mergeCell ref="C66:E66"/>
    <mergeCell ref="G66:H66"/>
    <mergeCell ref="J66:K66"/>
    <mergeCell ref="A63:E63"/>
    <mergeCell ref="F63:H63"/>
    <mergeCell ref="I63:K63"/>
    <mergeCell ref="A64:B64"/>
    <mergeCell ref="C64:E64"/>
    <mergeCell ref="F64:H65"/>
    <mergeCell ref="C69:D69"/>
    <mergeCell ref="F69:G69"/>
    <mergeCell ref="H69:I69"/>
    <mergeCell ref="F70:G70"/>
    <mergeCell ref="H70:I70"/>
    <mergeCell ref="A67:E67"/>
    <mergeCell ref="F67:K67"/>
    <mergeCell ref="B68:D68"/>
    <mergeCell ref="F68:K68"/>
    <mergeCell ref="F73:G73"/>
    <mergeCell ref="H73:I73"/>
    <mergeCell ref="F74:G74"/>
    <mergeCell ref="H74:I74"/>
    <mergeCell ref="F71:G71"/>
    <mergeCell ref="H71:I71"/>
    <mergeCell ref="F72:G72"/>
    <mergeCell ref="H72:I72"/>
    <mergeCell ref="A75:B75"/>
    <mergeCell ref="F75:G75"/>
    <mergeCell ref="H75:I75"/>
    <mergeCell ref="A76:B76"/>
    <mergeCell ref="F76:G76"/>
    <mergeCell ref="H76:I76"/>
    <mergeCell ref="H80:J80"/>
    <mergeCell ref="A81:B81"/>
    <mergeCell ref="H81:J81"/>
    <mergeCell ref="A77:B77"/>
    <mergeCell ref="F77:G77"/>
    <mergeCell ref="H77:I77"/>
    <mergeCell ref="A78:B78"/>
    <mergeCell ref="F78:G78"/>
    <mergeCell ref="H78:I78"/>
    <mergeCell ref="A82:D82"/>
    <mergeCell ref="E82:K82"/>
    <mergeCell ref="F83:G83"/>
    <mergeCell ref="H83:I83"/>
    <mergeCell ref="J83:K83"/>
    <mergeCell ref="A79:B79"/>
    <mergeCell ref="F79:G79"/>
    <mergeCell ref="H79:I79"/>
    <mergeCell ref="A80:B80"/>
    <mergeCell ref="F80:G81"/>
    <mergeCell ref="F84:G84"/>
    <mergeCell ref="H84:I84"/>
    <mergeCell ref="J84:K84"/>
    <mergeCell ref="F85:G85"/>
    <mergeCell ref="H85:I85"/>
    <mergeCell ref="J85:K85"/>
    <mergeCell ref="F86:G86"/>
    <mergeCell ref="H86:I86"/>
    <mergeCell ref="J86:K86"/>
    <mergeCell ref="F87:G87"/>
    <mergeCell ref="H87:I87"/>
    <mergeCell ref="J87:K87"/>
    <mergeCell ref="F88:G88"/>
    <mergeCell ref="H88:I88"/>
    <mergeCell ref="J88:K88"/>
    <mergeCell ref="F89:G89"/>
    <mergeCell ref="H89:I89"/>
    <mergeCell ref="J89:K89"/>
    <mergeCell ref="F90:G90"/>
    <mergeCell ref="H90:I90"/>
    <mergeCell ref="J90:K90"/>
    <mergeCell ref="F91:G91"/>
    <mergeCell ref="H91:I91"/>
    <mergeCell ref="J91:K91"/>
    <mergeCell ref="F92:G92"/>
    <mergeCell ref="H92:I92"/>
    <mergeCell ref="J92:K92"/>
    <mergeCell ref="F93:G93"/>
    <mergeCell ref="H93:I93"/>
    <mergeCell ref="J93:K93"/>
    <mergeCell ref="E96:K96"/>
    <mergeCell ref="E97:K97"/>
    <mergeCell ref="F94:G94"/>
    <mergeCell ref="H94:I94"/>
    <mergeCell ref="J94:K94"/>
    <mergeCell ref="F95:G95"/>
    <mergeCell ref="H95:I95"/>
    <mergeCell ref="J95:K95"/>
  </mergeCells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Equation.DSMT4" shapeId="10562040" r:id="rId1"/>
    <oleObject progId="Equation.DSMT4" shapeId="10565620" r:id="rId2"/>
    <oleObject progId="Equation.3" shapeId="3640538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28">
      <selection activeCell="F71" sqref="F71"/>
    </sheetView>
  </sheetViews>
  <sheetFormatPr defaultColWidth="9.140625" defaultRowHeight="12.75"/>
  <cols>
    <col min="1" max="1" width="38.421875" style="0" customWidth="1"/>
  </cols>
  <sheetData>
    <row r="1" spans="1:3" ht="13.5" thickBot="1">
      <c r="A1" s="126" t="s">
        <v>114</v>
      </c>
      <c r="B1" s="139"/>
      <c r="C1" s="139"/>
    </row>
    <row r="21" ht="13.5" thickBot="1">
      <c r="A21" s="126" t="s">
        <v>115</v>
      </c>
    </row>
    <row r="22" ht="12.75">
      <c r="B22" s="18"/>
    </row>
    <row r="26" spans="3:4" ht="12.75">
      <c r="C26" s="18"/>
      <c r="D26" s="18"/>
    </row>
    <row r="27" spans="3:4" ht="12.75">
      <c r="C27" s="18"/>
      <c r="D27" s="18"/>
    </row>
    <row r="33" spans="2:3" ht="13.5" thickBot="1">
      <c r="B33" s="16" t="s">
        <v>17</v>
      </c>
      <c r="C33" s="16" t="s">
        <v>14</v>
      </c>
    </row>
    <row r="34" spans="1:3" ht="15" thickBot="1">
      <c r="A34" s="19" t="s">
        <v>30</v>
      </c>
      <c r="B34" s="153" t="e">
        <f>(-1)/SQRT(('Appendix C data'!F94-'Appendix C data'!H94)*0.3048)*SQRT(0.5*9.8031*('Appendix C data'!K59)/('Appendix C data'!K60))</f>
        <v>#DIV/0!</v>
      </c>
      <c r="C34" s="17" t="s">
        <v>116</v>
      </c>
    </row>
    <row r="35" spans="1:3" ht="15" thickBot="1">
      <c r="A35" s="19" t="s">
        <v>31</v>
      </c>
      <c r="B35" s="153" t="e">
        <f>1/SQRT(('Appendix C data'!F94-'Appendix C data'!H94)*0.3048)*SQRT(0.5*9.8031*('Appendix C data'!K59)/('Appendix C data'!K60))</f>
        <v>#DIV/0!</v>
      </c>
      <c r="C35" s="17" t="s">
        <v>116</v>
      </c>
    </row>
    <row r="38" ht="13.5" thickBot="1">
      <c r="A38" s="126" t="s">
        <v>117</v>
      </c>
    </row>
    <row r="44" spans="2:3" ht="13.5" thickBot="1">
      <c r="B44" s="16" t="s">
        <v>17</v>
      </c>
      <c r="C44" s="16" t="s">
        <v>14</v>
      </c>
    </row>
    <row r="45" spans="1:3" ht="15" thickBot="1">
      <c r="A45" s="20" t="s">
        <v>32</v>
      </c>
      <c r="B45" s="153" t="e">
        <f>SQRT(B34^2*0.0003048^2+B35^2*0.0003048^2)</f>
        <v>#DIV/0!</v>
      </c>
      <c r="C45" s="17" t="s">
        <v>15</v>
      </c>
    </row>
    <row r="48" ht="13.5" thickBot="1">
      <c r="A48" s="126" t="s">
        <v>118</v>
      </c>
    </row>
    <row r="53" spans="2:3" ht="13.5" thickBot="1">
      <c r="B53" s="16" t="s">
        <v>17</v>
      </c>
      <c r="C53" s="16" t="s">
        <v>14</v>
      </c>
    </row>
    <row r="54" spans="1:3" ht="15" thickBot="1">
      <c r="A54" s="2" t="s">
        <v>33</v>
      </c>
      <c r="B54" s="154" t="e">
        <f>'Appendix C data'!J95</f>
        <v>#DIV/0!</v>
      </c>
      <c r="C54" s="21" t="s">
        <v>15</v>
      </c>
    </row>
    <row r="55" spans="1:3" ht="13.5" thickBot="1">
      <c r="A55" s="2" t="s">
        <v>34</v>
      </c>
      <c r="B55" s="17">
        <v>10</v>
      </c>
      <c r="C55" s="22" t="s">
        <v>27</v>
      </c>
    </row>
    <row r="56" spans="2:3" ht="13.5" thickBot="1">
      <c r="B56" s="16" t="s">
        <v>17</v>
      </c>
      <c r="C56" s="16" t="s">
        <v>14</v>
      </c>
    </row>
    <row r="57" spans="1:3" ht="15" thickBot="1">
      <c r="A57" s="8" t="s">
        <v>35</v>
      </c>
      <c r="B57" s="153" t="e">
        <f>2*B54/SQRT(B55)</f>
        <v>#DIV/0!</v>
      </c>
      <c r="C57" s="17" t="s">
        <v>15</v>
      </c>
    </row>
    <row r="60" ht="13.5" thickBot="1">
      <c r="A60" s="126" t="s">
        <v>119</v>
      </c>
    </row>
    <row r="61" spans="2:4" ht="15" thickBot="1">
      <c r="B61" s="16" t="s">
        <v>17</v>
      </c>
      <c r="C61" s="16" t="s">
        <v>14</v>
      </c>
      <c r="D61" s="23" t="s">
        <v>36</v>
      </c>
    </row>
    <row r="62" spans="1:4" ht="15" thickBot="1">
      <c r="A62" s="20" t="s">
        <v>37</v>
      </c>
      <c r="B62" s="153" t="e">
        <f>B45</f>
        <v>#DIV/0!</v>
      </c>
      <c r="C62" s="17" t="s">
        <v>15</v>
      </c>
      <c r="D62" s="156" t="e">
        <f>(B62/B70)^2*100</f>
        <v>#DIV/0!</v>
      </c>
    </row>
    <row r="63" spans="1:4" ht="15" thickBot="1">
      <c r="A63" s="8" t="s">
        <v>38</v>
      </c>
      <c r="B63" s="155" t="e">
        <f>B57</f>
        <v>#DIV/0!</v>
      </c>
      <c r="C63" s="17" t="s">
        <v>15</v>
      </c>
      <c r="D63" s="156" t="e">
        <f>(B63/B70)^2*100</f>
        <v>#DIV/0!</v>
      </c>
    </row>
    <row r="64" spans="1:4" ht="12.75">
      <c r="A64" s="3"/>
      <c r="B64" s="18"/>
      <c r="C64" s="18"/>
      <c r="D64" s="18"/>
    </row>
    <row r="65" spans="1:4" ht="12.75">
      <c r="A65" s="3"/>
      <c r="B65" s="18"/>
      <c r="C65" s="18"/>
      <c r="D65" s="18"/>
    </row>
    <row r="66" spans="1:4" ht="12.75">
      <c r="A66" s="3"/>
      <c r="B66" s="18"/>
      <c r="C66" s="18"/>
      <c r="D66" s="18"/>
    </row>
    <row r="67" spans="1:4" ht="12.75">
      <c r="A67" s="3"/>
      <c r="B67" s="18"/>
      <c r="C67" s="18"/>
      <c r="D67" s="18"/>
    </row>
    <row r="68" spans="1:4" ht="13.5" thickBot="1">
      <c r="A68" s="3"/>
      <c r="B68" s="18"/>
      <c r="C68" s="18"/>
      <c r="D68" s="18"/>
    </row>
    <row r="69" spans="1:3" ht="13.5" thickBot="1">
      <c r="A69" s="8" t="s">
        <v>39</v>
      </c>
      <c r="B69" s="16" t="s">
        <v>17</v>
      </c>
      <c r="C69" s="16" t="s">
        <v>14</v>
      </c>
    </row>
    <row r="70" spans="1:3" ht="15" thickBot="1">
      <c r="A70" s="20" t="s">
        <v>40</v>
      </c>
      <c r="B70" s="153" t="e">
        <f>SQRT(B62^2+B63^2)</f>
        <v>#DIV/0!</v>
      </c>
      <c r="C70" s="17" t="s">
        <v>15</v>
      </c>
    </row>
  </sheetData>
  <sheetProtection/>
  <printOptions/>
  <pageMargins left="0.75" right="0.75" top="1" bottom="1" header="0.5" footer="0.5"/>
  <pageSetup orientation="portrait" paperSize="9"/>
  <drawing r:id="rId7"/>
  <legacyDrawing r:id="rId6"/>
  <oleObjects>
    <oleObject progId="Equation.DSMT4" shapeId="11034264" r:id="rId1"/>
    <oleObject progId="Equation.DSMT4" shapeId="11034266" r:id="rId2"/>
    <oleObject progId="Equation.DSMT4" shapeId="11034267" r:id="rId3"/>
    <oleObject progId="Equation.DSMT4" shapeId="11034268" r:id="rId4"/>
    <oleObject progId="Equation.DSMT4" shapeId="11034269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6">
      <selection activeCell="G34" sqref="G34"/>
    </sheetView>
  </sheetViews>
  <sheetFormatPr defaultColWidth="9.140625" defaultRowHeight="12.75"/>
  <cols>
    <col min="1" max="1" width="36.140625" style="0" customWidth="1"/>
    <col min="2" max="2" width="12.28125" style="0" customWidth="1"/>
    <col min="3" max="3" width="12.7109375" style="0" customWidth="1"/>
    <col min="4" max="4" width="14.421875" style="0" customWidth="1"/>
  </cols>
  <sheetData>
    <row r="1" spans="1:2" ht="13.5" thickBot="1">
      <c r="A1" s="126" t="s">
        <v>128</v>
      </c>
      <c r="B1" s="128"/>
    </row>
    <row r="21" ht="13.5" thickBot="1">
      <c r="A21" s="126" t="s">
        <v>129</v>
      </c>
    </row>
    <row r="22" ht="12.75">
      <c r="B22" s="18"/>
    </row>
    <row r="26" spans="3:4" ht="12.75">
      <c r="C26" s="18"/>
      <c r="D26" s="18"/>
    </row>
    <row r="27" spans="3:4" ht="12.75">
      <c r="C27" s="18"/>
      <c r="D27" s="18"/>
    </row>
    <row r="33" spans="2:3" ht="13.5" thickBot="1">
      <c r="B33" s="16" t="s">
        <v>17</v>
      </c>
      <c r="C33" s="16" t="s">
        <v>14</v>
      </c>
    </row>
    <row r="34" spans="1:3" ht="15" thickBot="1">
      <c r="A34" s="19" t="s">
        <v>120</v>
      </c>
      <c r="B34" s="153" t="e">
        <f>9.8031*(3.14159)^2*0.05293^5/(8*1.524*'Appendix C data'!G66^2)*'Appendix C data'!K59/'Appendix C data'!K60*(1)</f>
        <v>#DIV/0!</v>
      </c>
      <c r="C34" s="17" t="s">
        <v>121</v>
      </c>
    </row>
    <row r="35" spans="1:3" ht="15" thickBot="1">
      <c r="A35" s="19" t="s">
        <v>122</v>
      </c>
      <c r="B35" s="153" t="e">
        <f>9.8031*(3.14159)^2*0.05293^5/(8*1.524*'Appendix C data'!G66^2)*'Appendix C data'!K59/'Appendix C data'!K60*(-1)</f>
        <v>#DIV/0!</v>
      </c>
      <c r="C35" s="17" t="s">
        <v>121</v>
      </c>
    </row>
    <row r="38" ht="13.5" thickBot="1">
      <c r="A38" s="126" t="s">
        <v>130</v>
      </c>
    </row>
    <row r="44" spans="2:3" ht="13.5" thickBot="1">
      <c r="B44" s="16" t="s">
        <v>17</v>
      </c>
      <c r="C44" s="16" t="s">
        <v>14</v>
      </c>
    </row>
    <row r="45" spans="1:3" ht="15" thickBot="1">
      <c r="A45" s="20" t="s">
        <v>123</v>
      </c>
      <c r="B45" s="153" t="e">
        <f>SQRT(B34^2*0.0003048^2+B35^2*0.0003048^2)</f>
        <v>#DIV/0!</v>
      </c>
      <c r="C45" s="137"/>
    </row>
    <row r="48" ht="13.5" thickBot="1">
      <c r="A48" s="126" t="s">
        <v>131</v>
      </c>
    </row>
    <row r="53" spans="2:3" ht="13.5" thickBot="1">
      <c r="B53" s="16" t="s">
        <v>17</v>
      </c>
      <c r="C53" s="16" t="s">
        <v>14</v>
      </c>
    </row>
    <row r="54" spans="1:3" ht="15" thickBot="1">
      <c r="A54" s="2" t="s">
        <v>124</v>
      </c>
      <c r="B54" s="153" t="e">
        <f>'Appendix C data'!K81</f>
        <v>#DIV/0!</v>
      </c>
      <c r="C54" s="138"/>
    </row>
    <row r="55" spans="1:3" ht="13.5" thickBot="1">
      <c r="A55" s="2" t="s">
        <v>34</v>
      </c>
      <c r="B55" s="17">
        <v>10</v>
      </c>
      <c r="C55" s="22" t="s">
        <v>27</v>
      </c>
    </row>
    <row r="56" spans="2:3" ht="13.5" thickBot="1">
      <c r="B56" s="16" t="s">
        <v>17</v>
      </c>
      <c r="C56" s="16" t="s">
        <v>14</v>
      </c>
    </row>
    <row r="57" spans="1:3" ht="15" thickBot="1">
      <c r="A57" s="8" t="s">
        <v>125</v>
      </c>
      <c r="B57" s="153" t="e">
        <f>2*B54/SQRT(B55)</f>
        <v>#DIV/0!</v>
      </c>
      <c r="C57" s="137"/>
    </row>
    <row r="60" ht="13.5" thickBot="1">
      <c r="A60" s="126" t="s">
        <v>132</v>
      </c>
    </row>
    <row r="61" spans="2:4" ht="15" thickBot="1">
      <c r="B61" s="16" t="s">
        <v>17</v>
      </c>
      <c r="C61" s="16" t="s">
        <v>14</v>
      </c>
      <c r="D61" s="23" t="s">
        <v>126</v>
      </c>
    </row>
    <row r="62" spans="1:4" ht="15" thickBot="1">
      <c r="A62" s="20" t="s">
        <v>123</v>
      </c>
      <c r="B62" s="153" t="e">
        <f>B45</f>
        <v>#DIV/0!</v>
      </c>
      <c r="C62" s="137"/>
      <c r="D62" s="156" t="e">
        <f>(B62/B70)^2*100</f>
        <v>#DIV/0!</v>
      </c>
    </row>
    <row r="63" spans="1:4" ht="15" thickBot="1">
      <c r="A63" s="8" t="s">
        <v>125</v>
      </c>
      <c r="B63" s="155" t="e">
        <f>B57</f>
        <v>#DIV/0!</v>
      </c>
      <c r="C63" s="137"/>
      <c r="D63" s="156" t="e">
        <f>(B63/B70)^2*100</f>
        <v>#DIV/0!</v>
      </c>
    </row>
    <row r="64" spans="1:4" ht="12.75">
      <c r="A64" s="3"/>
      <c r="B64" s="18"/>
      <c r="C64" s="18"/>
      <c r="D64" s="18"/>
    </row>
    <row r="65" spans="1:4" ht="12.75">
      <c r="A65" s="3"/>
      <c r="B65" s="18"/>
      <c r="C65" s="18"/>
      <c r="D65" s="18"/>
    </row>
    <row r="66" spans="1:4" ht="12.75">
      <c r="A66" s="3"/>
      <c r="B66" s="18"/>
      <c r="C66" s="18"/>
      <c r="D66" s="18"/>
    </row>
    <row r="67" spans="1:4" ht="12.75">
      <c r="A67" s="3"/>
      <c r="B67" s="18"/>
      <c r="C67" s="18"/>
      <c r="D67" s="18"/>
    </row>
    <row r="68" spans="1:4" ht="13.5" thickBot="1">
      <c r="A68" s="3"/>
      <c r="B68" s="18"/>
      <c r="C68" s="18"/>
      <c r="D68" s="18"/>
    </row>
    <row r="69" spans="1:3" ht="13.5" thickBot="1">
      <c r="A69" s="8" t="s">
        <v>39</v>
      </c>
      <c r="B69" s="16" t="s">
        <v>17</v>
      </c>
      <c r="C69" s="16" t="s">
        <v>14</v>
      </c>
    </row>
    <row r="70" spans="1:3" ht="15" thickBot="1">
      <c r="A70" s="20" t="s">
        <v>127</v>
      </c>
      <c r="B70" s="153" t="e">
        <f>SQRT(B62^2+B63^2)</f>
        <v>#DIV/0!</v>
      </c>
      <c r="C70" s="137"/>
    </row>
  </sheetData>
  <sheetProtection/>
  <printOptions/>
  <pageMargins left="0.75" right="0.75" top="1" bottom="1" header="0.5" footer="0.5"/>
  <pageSetup orientation="portrait" paperSize="9"/>
  <drawing r:id="rId9"/>
  <legacyDrawing r:id="rId8"/>
  <oleObjects>
    <oleObject progId="Equation.DSMT4" shapeId="11132379" r:id="rId1"/>
    <oleObject progId="Equation.DSMT4" shapeId="11132381" r:id="rId2"/>
    <oleObject progId="Equation.DSMT4" shapeId="11132382" r:id="rId3"/>
    <oleObject progId="Equation.DSMT4" shapeId="11132383" r:id="rId4"/>
    <oleObject progId="Equation.DSMT4" shapeId="11132384" r:id="rId5"/>
    <oleObject progId="Equation.DSMT4" shapeId="11132385" r:id="rId6"/>
    <oleObject progId="Equation.DSMT4" shapeId="11132386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surghosh</dc:creator>
  <cp:keywords/>
  <dc:description/>
  <cp:lastModifiedBy>mwmarqua</cp:lastModifiedBy>
  <dcterms:created xsi:type="dcterms:W3CDTF">2004-02-25T18:54:46Z</dcterms:created>
  <dcterms:modified xsi:type="dcterms:W3CDTF">2008-10-14T14:56:42Z</dcterms:modified>
  <cp:category/>
  <cp:version/>
  <cp:contentType/>
  <cp:contentStatus/>
</cp:coreProperties>
</file>